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showInkAnnotation="0" codeName="ThisWorkbook"/>
  <bookViews>
    <workbookView xWindow="0" yWindow="120" windowWidth="20640" windowHeight="9195" tabRatio="887" activeTab="9"/>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r:id="rId7"/>
    <sheet name="CGAndSG" sheetId="3" state="hidden" r:id="rId8"/>
    <sheet name="Banks" sheetId="4" state="hidden" r:id="rId9"/>
    <sheet name="OtherIND" sheetId="5"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functionGroup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5"/>
  <c r="X15"/>
  <c r="U15"/>
  <c r="O15"/>
  <c r="Q15" s="1"/>
  <c r="M15"/>
  <c r="X279" i="2"/>
  <c r="V279"/>
  <c r="S279"/>
  <c r="M279"/>
  <c r="O279" s="1"/>
  <c r="K279"/>
  <c r="X278"/>
  <c r="V278"/>
  <c r="S278"/>
  <c r="M278"/>
  <c r="O278" s="1"/>
  <c r="K278"/>
  <c r="X277"/>
  <c r="V277"/>
  <c r="S277"/>
  <c r="M277"/>
  <c r="O277" s="1"/>
  <c r="K277"/>
  <c r="X276"/>
  <c r="V276"/>
  <c r="S276"/>
  <c r="M276"/>
  <c r="O276" s="1"/>
  <c r="K276"/>
  <c r="X275"/>
  <c r="V275"/>
  <c r="S275"/>
  <c r="M275"/>
  <c r="O275" s="1"/>
  <c r="K275"/>
  <c r="X274"/>
  <c r="V274"/>
  <c r="S274"/>
  <c r="M274"/>
  <c r="O274" s="1"/>
  <c r="K274"/>
  <c r="X273"/>
  <c r="V273"/>
  <c r="S273"/>
  <c r="M273"/>
  <c r="O273" s="1"/>
  <c r="K273"/>
  <c r="X272"/>
  <c r="V272"/>
  <c r="S272"/>
  <c r="M272"/>
  <c r="O272" s="1"/>
  <c r="K272"/>
  <c r="X271"/>
  <c r="V271"/>
  <c r="S271"/>
  <c r="M271"/>
  <c r="O271" s="1"/>
  <c r="K271"/>
  <c r="X270"/>
  <c r="V270"/>
  <c r="S270"/>
  <c r="M270"/>
  <c r="O270" s="1"/>
  <c r="K270"/>
  <c r="X269"/>
  <c r="V269"/>
  <c r="S269"/>
  <c r="M269"/>
  <c r="O269" s="1"/>
  <c r="K269"/>
  <c r="X268"/>
  <c r="V268"/>
  <c r="S268"/>
  <c r="M268"/>
  <c r="O268" s="1"/>
  <c r="K268"/>
  <c r="X267"/>
  <c r="V267"/>
  <c r="S267"/>
  <c r="M267"/>
  <c r="O267" s="1"/>
  <c r="K267"/>
  <c r="X266"/>
  <c r="V266"/>
  <c r="S266"/>
  <c r="M266"/>
  <c r="O266" s="1"/>
  <c r="K266"/>
  <c r="X265"/>
  <c r="V265"/>
  <c r="S265"/>
  <c r="M265"/>
  <c r="O265" s="1"/>
  <c r="K265"/>
  <c r="X264"/>
  <c r="V264"/>
  <c r="S264"/>
  <c r="M264"/>
  <c r="O264" s="1"/>
  <c r="K264"/>
  <c r="X263"/>
  <c r="V263"/>
  <c r="S263"/>
  <c r="M263"/>
  <c r="O263" s="1"/>
  <c r="K263"/>
  <c r="X262"/>
  <c r="V262"/>
  <c r="S262"/>
  <c r="M262"/>
  <c r="O262" s="1"/>
  <c r="K262"/>
  <c r="X261"/>
  <c r="V261"/>
  <c r="S261"/>
  <c r="M261"/>
  <c r="O261" s="1"/>
  <c r="K261"/>
  <c r="X260"/>
  <c r="V260"/>
  <c r="S260"/>
  <c r="M260"/>
  <c r="O260" s="1"/>
  <c r="K260"/>
  <c r="X259"/>
  <c r="V259"/>
  <c r="S259"/>
  <c r="M259"/>
  <c r="O259" s="1"/>
  <c r="K259"/>
  <c r="X258"/>
  <c r="V258"/>
  <c r="S258"/>
  <c r="M258"/>
  <c r="O258" s="1"/>
  <c r="K258"/>
  <c r="X257"/>
  <c r="V257"/>
  <c r="S257"/>
  <c r="M257"/>
  <c r="O257" s="1"/>
  <c r="K257"/>
  <c r="X256"/>
  <c r="V256"/>
  <c r="S256"/>
  <c r="M256"/>
  <c r="O256" s="1"/>
  <c r="K256"/>
  <c r="X255"/>
  <c r="V255"/>
  <c r="S255"/>
  <c r="M255"/>
  <c r="O255" s="1"/>
  <c r="K255"/>
  <c r="X254"/>
  <c r="V254"/>
  <c r="S254"/>
  <c r="M254"/>
  <c r="O254" s="1"/>
  <c r="K254"/>
  <c r="X253"/>
  <c r="V253"/>
  <c r="S253"/>
  <c r="M253"/>
  <c r="O253" s="1"/>
  <c r="K253"/>
  <c r="X252"/>
  <c r="V252"/>
  <c r="S252"/>
  <c r="M252"/>
  <c r="O252" s="1"/>
  <c r="K252"/>
  <c r="X251"/>
  <c r="V251"/>
  <c r="S251"/>
  <c r="M251"/>
  <c r="O251" s="1"/>
  <c r="K251"/>
  <c r="X250"/>
  <c r="V250"/>
  <c r="S250"/>
  <c r="M250"/>
  <c r="O250" s="1"/>
  <c r="K250"/>
  <c r="X249"/>
  <c r="V249"/>
  <c r="S249"/>
  <c r="M249"/>
  <c r="O249" s="1"/>
  <c r="K249"/>
  <c r="X248"/>
  <c r="V248"/>
  <c r="S248"/>
  <c r="M248"/>
  <c r="O248" s="1"/>
  <c r="K248"/>
  <c r="X247"/>
  <c r="V247"/>
  <c r="S247"/>
  <c r="M247"/>
  <c r="O247" s="1"/>
  <c r="K247"/>
  <c r="X246"/>
  <c r="V246"/>
  <c r="S246"/>
  <c r="M246"/>
  <c r="O246" s="1"/>
  <c r="K246"/>
  <c r="X245"/>
  <c r="V245"/>
  <c r="S245"/>
  <c r="M245"/>
  <c r="O245" s="1"/>
  <c r="K245"/>
  <c r="X244"/>
  <c r="V244"/>
  <c r="S244"/>
  <c r="M244"/>
  <c r="O244" s="1"/>
  <c r="K244"/>
  <c r="X243"/>
  <c r="V243"/>
  <c r="S243"/>
  <c r="M243"/>
  <c r="O243" s="1"/>
  <c r="K243"/>
  <c r="X242"/>
  <c r="V242"/>
  <c r="S242"/>
  <c r="M242"/>
  <c r="O242" s="1"/>
  <c r="K242"/>
  <c r="X241"/>
  <c r="V241"/>
  <c r="S241"/>
  <c r="M241"/>
  <c r="O241" s="1"/>
  <c r="K241"/>
  <c r="X240"/>
  <c r="V240"/>
  <c r="S240"/>
  <c r="M240"/>
  <c r="O240" s="1"/>
  <c r="K240"/>
  <c r="X239"/>
  <c r="V239"/>
  <c r="S239"/>
  <c r="M239"/>
  <c r="O239" s="1"/>
  <c r="K239"/>
  <c r="X238"/>
  <c r="V238"/>
  <c r="S238"/>
  <c r="M238"/>
  <c r="O238" s="1"/>
  <c r="K238"/>
  <c r="X237"/>
  <c r="V237"/>
  <c r="S237"/>
  <c r="M237"/>
  <c r="O237" s="1"/>
  <c r="K237"/>
  <c r="X236"/>
  <c r="V236"/>
  <c r="S236"/>
  <c r="M236"/>
  <c r="O236" s="1"/>
  <c r="K236"/>
  <c r="X235"/>
  <c r="V235"/>
  <c r="S235"/>
  <c r="M235"/>
  <c r="O235" s="1"/>
  <c r="K235"/>
  <c r="X234"/>
  <c r="V234"/>
  <c r="S234"/>
  <c r="M234"/>
  <c r="O234" s="1"/>
  <c r="K234"/>
  <c r="X233"/>
  <c r="V233"/>
  <c r="S233"/>
  <c r="M233"/>
  <c r="O233" s="1"/>
  <c r="K233"/>
  <c r="X232"/>
  <c r="V232"/>
  <c r="S232"/>
  <c r="M232"/>
  <c r="O232" s="1"/>
  <c r="K232"/>
  <c r="X231"/>
  <c r="V231"/>
  <c r="S231"/>
  <c r="M231"/>
  <c r="O231" s="1"/>
  <c r="K231"/>
  <c r="X230"/>
  <c r="V230"/>
  <c r="S230"/>
  <c r="M230"/>
  <c r="O230" s="1"/>
  <c r="K230"/>
  <c r="X229"/>
  <c r="V229"/>
  <c r="S229"/>
  <c r="M229"/>
  <c r="O229" s="1"/>
  <c r="K229"/>
  <c r="X228"/>
  <c r="V228"/>
  <c r="S228"/>
  <c r="M228"/>
  <c r="O228" s="1"/>
  <c r="K228"/>
  <c r="X227"/>
  <c r="V227"/>
  <c r="S227"/>
  <c r="M227"/>
  <c r="O227" s="1"/>
  <c r="K227"/>
  <c r="X226"/>
  <c r="V226"/>
  <c r="S226"/>
  <c r="M226"/>
  <c r="O226" s="1"/>
  <c r="K226"/>
  <c r="X225"/>
  <c r="V225"/>
  <c r="S225"/>
  <c r="M225"/>
  <c r="O225" s="1"/>
  <c r="K225"/>
  <c r="X224"/>
  <c r="V224"/>
  <c r="S224"/>
  <c r="M224"/>
  <c r="O224" s="1"/>
  <c r="K224"/>
  <c r="X223"/>
  <c r="V223"/>
  <c r="S223"/>
  <c r="M223"/>
  <c r="O223" s="1"/>
  <c r="K223"/>
  <c r="X222"/>
  <c r="V222"/>
  <c r="S222"/>
  <c r="M222"/>
  <c r="O222" s="1"/>
  <c r="K222"/>
  <c r="X221"/>
  <c r="V221"/>
  <c r="S221"/>
  <c r="M221"/>
  <c r="O221" s="1"/>
  <c r="K221"/>
  <c r="X220"/>
  <c r="V220"/>
  <c r="S220"/>
  <c r="M220"/>
  <c r="O220" s="1"/>
  <c r="K220"/>
  <c r="X219"/>
  <c r="V219"/>
  <c r="S219"/>
  <c r="M219"/>
  <c r="O219" s="1"/>
  <c r="K219"/>
  <c r="X218"/>
  <c r="V218"/>
  <c r="S218"/>
  <c r="M218"/>
  <c r="O218" s="1"/>
  <c r="K218"/>
  <c r="X217"/>
  <c r="V217"/>
  <c r="S217"/>
  <c r="M217"/>
  <c r="O217" s="1"/>
  <c r="K217"/>
  <c r="X216"/>
  <c r="V216"/>
  <c r="S216"/>
  <c r="M216"/>
  <c r="O216" s="1"/>
  <c r="K216"/>
  <c r="X215"/>
  <c r="V215"/>
  <c r="S215"/>
  <c r="M215"/>
  <c r="O215" s="1"/>
  <c r="K215"/>
  <c r="X214"/>
  <c r="V214"/>
  <c r="S214"/>
  <c r="M214"/>
  <c r="O214" s="1"/>
  <c r="K214"/>
  <c r="X213"/>
  <c r="V213"/>
  <c r="S213"/>
  <c r="M213"/>
  <c r="O213" s="1"/>
  <c r="K213"/>
  <c r="X212"/>
  <c r="V212"/>
  <c r="S212"/>
  <c r="M212"/>
  <c r="O212" s="1"/>
  <c r="K212"/>
  <c r="X211"/>
  <c r="V211"/>
  <c r="S211"/>
  <c r="M211"/>
  <c r="O211" s="1"/>
  <c r="K211"/>
  <c r="X210"/>
  <c r="V210"/>
  <c r="S210"/>
  <c r="M210"/>
  <c r="O210" s="1"/>
  <c r="K210"/>
  <c r="X209"/>
  <c r="V209"/>
  <c r="S209"/>
  <c r="M209"/>
  <c r="O209" s="1"/>
  <c r="K209"/>
  <c r="X208"/>
  <c r="V208"/>
  <c r="S208"/>
  <c r="M208"/>
  <c r="O208" s="1"/>
  <c r="K208"/>
  <c r="X207"/>
  <c r="V207"/>
  <c r="S207"/>
  <c r="M207"/>
  <c r="O207" s="1"/>
  <c r="K207"/>
  <c r="X206"/>
  <c r="V206"/>
  <c r="S206"/>
  <c r="M206"/>
  <c r="O206" s="1"/>
  <c r="K206"/>
  <c r="X205"/>
  <c r="V205"/>
  <c r="S205"/>
  <c r="M205"/>
  <c r="O205" s="1"/>
  <c r="K205"/>
  <c r="X204"/>
  <c r="V204"/>
  <c r="S204"/>
  <c r="M204"/>
  <c r="O204" s="1"/>
  <c r="K204"/>
  <c r="X203"/>
  <c r="V203"/>
  <c r="S203"/>
  <c r="M203"/>
  <c r="O203" s="1"/>
  <c r="K203"/>
  <c r="X202"/>
  <c r="V202"/>
  <c r="S202"/>
  <c r="M202"/>
  <c r="O202" s="1"/>
  <c r="K202"/>
  <c r="X201"/>
  <c r="V201"/>
  <c r="S201"/>
  <c r="M201"/>
  <c r="O201" s="1"/>
  <c r="K201"/>
  <c r="X200"/>
  <c r="V200"/>
  <c r="S200"/>
  <c r="M200"/>
  <c r="O200" s="1"/>
  <c r="K200"/>
  <c r="X199"/>
  <c r="V199"/>
  <c r="S199"/>
  <c r="M199"/>
  <c r="O199" s="1"/>
  <c r="K199"/>
  <c r="X198"/>
  <c r="V198"/>
  <c r="S198"/>
  <c r="M198"/>
  <c r="O198" s="1"/>
  <c r="K198"/>
  <c r="X197"/>
  <c r="V197"/>
  <c r="S197"/>
  <c r="M197"/>
  <c r="O197" s="1"/>
  <c r="K197"/>
  <c r="X196"/>
  <c r="V196"/>
  <c r="S196"/>
  <c r="M196"/>
  <c r="O196" s="1"/>
  <c r="K196"/>
  <c r="X195"/>
  <c r="V195"/>
  <c r="S195"/>
  <c r="M195"/>
  <c r="O195" s="1"/>
  <c r="K195"/>
  <c r="X194"/>
  <c r="V194"/>
  <c r="S194"/>
  <c r="M194"/>
  <c r="O194" s="1"/>
  <c r="K194"/>
  <c r="X193"/>
  <c r="V193"/>
  <c r="S193"/>
  <c r="M193"/>
  <c r="O193" s="1"/>
  <c r="K193"/>
  <c r="X192"/>
  <c r="V192"/>
  <c r="S192"/>
  <c r="M192"/>
  <c r="O192" s="1"/>
  <c r="K192"/>
  <c r="X191"/>
  <c r="V191"/>
  <c r="S191"/>
  <c r="M191"/>
  <c r="O191" s="1"/>
  <c r="K191"/>
  <c r="X190"/>
  <c r="V190"/>
  <c r="S190"/>
  <c r="M190"/>
  <c r="O190" s="1"/>
  <c r="K190"/>
  <c r="X189"/>
  <c r="V189"/>
  <c r="S189"/>
  <c r="M189"/>
  <c r="O189" s="1"/>
  <c r="K189"/>
  <c r="X188"/>
  <c r="V188"/>
  <c r="S188"/>
  <c r="M188"/>
  <c r="O188" s="1"/>
  <c r="K188"/>
  <c r="X187"/>
  <c r="V187"/>
  <c r="S187"/>
  <c r="M187"/>
  <c r="O187" s="1"/>
  <c r="K187"/>
  <c r="X186"/>
  <c r="V186"/>
  <c r="S186"/>
  <c r="M186"/>
  <c r="O186" s="1"/>
  <c r="K186"/>
  <c r="X185"/>
  <c r="V185"/>
  <c r="S185"/>
  <c r="M185"/>
  <c r="O185" s="1"/>
  <c r="K185"/>
  <c r="X184"/>
  <c r="V184"/>
  <c r="S184"/>
  <c r="M184"/>
  <c r="O184" s="1"/>
  <c r="K184"/>
  <c r="X183"/>
  <c r="V183"/>
  <c r="S183"/>
  <c r="M183"/>
  <c r="O183" s="1"/>
  <c r="K183"/>
  <c r="X182"/>
  <c r="V182"/>
  <c r="S182"/>
  <c r="M182"/>
  <c r="O182" s="1"/>
  <c r="K182"/>
  <c r="X181"/>
  <c r="V181"/>
  <c r="S181"/>
  <c r="M181"/>
  <c r="O181" s="1"/>
  <c r="K181"/>
  <c r="X180"/>
  <c r="V180"/>
  <c r="S180"/>
  <c r="M180"/>
  <c r="O180" s="1"/>
  <c r="K180"/>
  <c r="X179"/>
  <c r="V179"/>
  <c r="S179"/>
  <c r="M179"/>
  <c r="O179" s="1"/>
  <c r="K179"/>
  <c r="X178"/>
  <c r="V178"/>
  <c r="S178"/>
  <c r="M178"/>
  <c r="O178" s="1"/>
  <c r="K178"/>
  <c r="X177"/>
  <c r="V177"/>
  <c r="S177"/>
  <c r="M177"/>
  <c r="O177" s="1"/>
  <c r="K177"/>
  <c r="X176"/>
  <c r="V176"/>
  <c r="S176"/>
  <c r="M176"/>
  <c r="O176" s="1"/>
  <c r="K176"/>
  <c r="X175"/>
  <c r="V175"/>
  <c r="S175"/>
  <c r="M175"/>
  <c r="O175" s="1"/>
  <c r="K175"/>
  <c r="X174"/>
  <c r="V174"/>
  <c r="S174"/>
  <c r="M174"/>
  <c r="O174" s="1"/>
  <c r="K174"/>
  <c r="X173"/>
  <c r="V173"/>
  <c r="S173"/>
  <c r="M173"/>
  <c r="O173" s="1"/>
  <c r="K173"/>
  <c r="X172"/>
  <c r="V172"/>
  <c r="S172"/>
  <c r="M172"/>
  <c r="O172" s="1"/>
  <c r="K172"/>
  <c r="X171"/>
  <c r="V171"/>
  <c r="S171"/>
  <c r="M171"/>
  <c r="O171" s="1"/>
  <c r="K171"/>
  <c r="X170"/>
  <c r="V170"/>
  <c r="S170"/>
  <c r="M170"/>
  <c r="O170" s="1"/>
  <c r="K170"/>
  <c r="X169"/>
  <c r="V169"/>
  <c r="S169"/>
  <c r="M169"/>
  <c r="O169" s="1"/>
  <c r="K169"/>
  <c r="X168"/>
  <c r="V168"/>
  <c r="S168"/>
  <c r="M168"/>
  <c r="O168" s="1"/>
  <c r="K168"/>
  <c r="X167"/>
  <c r="V167"/>
  <c r="S167"/>
  <c r="M167"/>
  <c r="O167" s="1"/>
  <c r="K167"/>
  <c r="X166"/>
  <c r="V166"/>
  <c r="S166"/>
  <c r="M166"/>
  <c r="O166" s="1"/>
  <c r="K166"/>
  <c r="X165"/>
  <c r="V165"/>
  <c r="S165"/>
  <c r="M165"/>
  <c r="O165" s="1"/>
  <c r="K165"/>
  <c r="X164"/>
  <c r="V164"/>
  <c r="S164"/>
  <c r="M164"/>
  <c r="O164" s="1"/>
  <c r="K164"/>
  <c r="X163"/>
  <c r="V163"/>
  <c r="S163"/>
  <c r="M163"/>
  <c r="O163" s="1"/>
  <c r="K163"/>
  <c r="X162"/>
  <c r="V162"/>
  <c r="S162"/>
  <c r="M162"/>
  <c r="O162" s="1"/>
  <c r="K162"/>
  <c r="X161"/>
  <c r="V161"/>
  <c r="S161"/>
  <c r="M161"/>
  <c r="O161" s="1"/>
  <c r="K161"/>
  <c r="X160"/>
  <c r="V160"/>
  <c r="S160"/>
  <c r="M160"/>
  <c r="O160" s="1"/>
  <c r="K160"/>
  <c r="X159"/>
  <c r="V159"/>
  <c r="S159"/>
  <c r="M159"/>
  <c r="O159" s="1"/>
  <c r="K159"/>
  <c r="X158"/>
  <c r="V158"/>
  <c r="S158"/>
  <c r="M158"/>
  <c r="O158" s="1"/>
  <c r="K158"/>
  <c r="X157"/>
  <c r="V157"/>
  <c r="S157"/>
  <c r="M157"/>
  <c r="O157" s="1"/>
  <c r="K157"/>
  <c r="X156"/>
  <c r="V156"/>
  <c r="S156"/>
  <c r="M156"/>
  <c r="O156" s="1"/>
  <c r="K156"/>
  <c r="X155"/>
  <c r="V155"/>
  <c r="S155"/>
  <c r="M155"/>
  <c r="O155" s="1"/>
  <c r="K155"/>
  <c r="X154"/>
  <c r="V154"/>
  <c r="S154"/>
  <c r="M154"/>
  <c r="O154" s="1"/>
  <c r="K154"/>
  <c r="X153"/>
  <c r="V153"/>
  <c r="S153"/>
  <c r="M153"/>
  <c r="O153" s="1"/>
  <c r="K153"/>
  <c r="X152"/>
  <c r="V152"/>
  <c r="S152"/>
  <c r="M152"/>
  <c r="O152" s="1"/>
  <c r="K152"/>
  <c r="X151"/>
  <c r="V151"/>
  <c r="S151"/>
  <c r="M151"/>
  <c r="O151" s="1"/>
  <c r="K151"/>
  <c r="X150"/>
  <c r="V150"/>
  <c r="S150"/>
  <c r="M150"/>
  <c r="O150" s="1"/>
  <c r="K150"/>
  <c r="X149"/>
  <c r="V149"/>
  <c r="S149"/>
  <c r="M149"/>
  <c r="O149" s="1"/>
  <c r="K149"/>
  <c r="X148"/>
  <c r="V148"/>
  <c r="S148"/>
  <c r="M148"/>
  <c r="O148" s="1"/>
  <c r="K148"/>
  <c r="X147"/>
  <c r="V147"/>
  <c r="S147"/>
  <c r="M147"/>
  <c r="O147" s="1"/>
  <c r="K147"/>
  <c r="X146"/>
  <c r="V146"/>
  <c r="S146"/>
  <c r="M146"/>
  <c r="O146" s="1"/>
  <c r="K146"/>
  <c r="X145"/>
  <c r="V145"/>
  <c r="S145"/>
  <c r="M145"/>
  <c r="O145" s="1"/>
  <c r="K145"/>
  <c r="X144"/>
  <c r="V144"/>
  <c r="S144"/>
  <c r="M144"/>
  <c r="O144" s="1"/>
  <c r="K144"/>
  <c r="X143"/>
  <c r="V143"/>
  <c r="S143"/>
  <c r="M143"/>
  <c r="O143" s="1"/>
  <c r="K143"/>
  <c r="X142"/>
  <c r="V142"/>
  <c r="S142"/>
  <c r="M142"/>
  <c r="O142" s="1"/>
  <c r="K142"/>
  <c r="X141"/>
  <c r="V141"/>
  <c r="S141"/>
  <c r="M141"/>
  <c r="O141" s="1"/>
  <c r="K141"/>
  <c r="X140"/>
  <c r="V140"/>
  <c r="S140"/>
  <c r="M140"/>
  <c r="O140" s="1"/>
  <c r="K140"/>
  <c r="X139"/>
  <c r="V139"/>
  <c r="S139"/>
  <c r="M139"/>
  <c r="O139" s="1"/>
  <c r="K139"/>
  <c r="X138"/>
  <c r="V138"/>
  <c r="S138"/>
  <c r="M138"/>
  <c r="O138" s="1"/>
  <c r="K138"/>
  <c r="X137"/>
  <c r="V137"/>
  <c r="S137"/>
  <c r="M137"/>
  <c r="O137" s="1"/>
  <c r="K137"/>
  <c r="X136"/>
  <c r="V136"/>
  <c r="S136"/>
  <c r="M136"/>
  <c r="O136" s="1"/>
  <c r="K136"/>
  <c r="X135"/>
  <c r="V135"/>
  <c r="S135"/>
  <c r="M135"/>
  <c r="O135" s="1"/>
  <c r="K135"/>
  <c r="X134"/>
  <c r="V134"/>
  <c r="S134"/>
  <c r="M134"/>
  <c r="O134" s="1"/>
  <c r="K134"/>
  <c r="X133"/>
  <c r="V133"/>
  <c r="S133"/>
  <c r="M133"/>
  <c r="O133" s="1"/>
  <c r="K133"/>
  <c r="X132"/>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c r="V15"/>
  <c r="S15"/>
  <c r="O15"/>
  <c r="M15"/>
  <c r="K15"/>
  <c r="N54" i="1" l="1"/>
  <c r="N36"/>
  <c r="N30" l="1"/>
  <c r="Z13" i="15" l="1"/>
  <c r="X13"/>
  <c r="N55" i="1" l="1"/>
  <c r="N48"/>
  <c r="N47"/>
  <c r="N46"/>
  <c r="N45"/>
  <c r="N44"/>
  <c r="N43"/>
  <c r="N40"/>
  <c r="N38"/>
  <c r="N37"/>
  <c r="N35"/>
  <c r="N34"/>
  <c r="N33"/>
  <c r="N32"/>
  <c r="N31"/>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L16" i="34" l="1"/>
  <c r="K16"/>
  <c r="J16"/>
  <c r="J3"/>
  <c r="I16"/>
  <c r="I3"/>
  <c r="K16" i="24"/>
  <c r="J16"/>
  <c r="I16"/>
  <c r="I3"/>
  <c r="L16" l="1"/>
  <c r="L3"/>
  <c r="K3"/>
  <c r="J3"/>
  <c r="G16" i="38" l="1"/>
  <c r="H16" i="36"/>
  <c r="O39" i="1" l="1"/>
  <c r="AA16" i="15" l="1"/>
  <c r="Y16"/>
  <c r="W16"/>
  <c r="T16"/>
  <c r="P16"/>
  <c r="L16"/>
  <c r="K16"/>
  <c r="I16"/>
  <c r="AA17" i="5"/>
  <c r="P17"/>
  <c r="L17"/>
  <c r="I17"/>
  <c r="K17" l="1"/>
  <c r="T17"/>
  <c r="R14" i="34"/>
  <c r="K3"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L3" i="34" l="1"/>
  <c r="J17" i="5" l="1"/>
  <c r="Z49" i="1"/>
  <c r="N41"/>
  <c r="O49" l="1"/>
  <c r="U17" i="5"/>
  <c r="S17"/>
  <c r="U16" i="15" l="1"/>
  <c r="S16"/>
  <c r="W17" i="5"/>
  <c r="X17" s="1"/>
  <c r="M16" i="15"/>
  <c r="Q16"/>
  <c r="J16"/>
  <c r="M17" i="5"/>
  <c r="Q17"/>
  <c r="O17"/>
  <c r="X16" i="15" l="1"/>
  <c r="Z16"/>
  <c r="Y17" i="5"/>
  <c r="Z17" s="1"/>
  <c r="O16" i="15"/>
  <c r="S13" i="38" l="1"/>
  <c r="U13" i="34" l="1"/>
  <c r="Q13"/>
  <c r="M13"/>
  <c r="M16" s="1"/>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M3"/>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T13" i="10" l="1"/>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V16" s="1"/>
  <c r="R16"/>
  <c r="Q16"/>
  <c r="O16"/>
  <c r="N16"/>
  <c r="M16"/>
  <c r="K16"/>
  <c r="J16"/>
  <c r="I16"/>
  <c r="H16"/>
  <c r="AC13" i="11" l="1"/>
  <c r="N13" i="5"/>
  <c r="V13"/>
  <c r="T13" i="3"/>
  <c r="L13" i="2"/>
  <c r="L13" i="4"/>
  <c r="T13"/>
  <c r="AC13" i="6"/>
  <c r="AC13" i="16"/>
  <c r="AC13" i="14"/>
  <c r="AC13" i="18"/>
  <c r="Z41" i="1"/>
  <c r="K41"/>
  <c r="J41"/>
  <c r="I41"/>
  <c r="H41"/>
  <c r="AC13" i="5" l="1"/>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W16" s="1"/>
  <c r="S16"/>
  <c r="R16"/>
  <c r="O16"/>
  <c r="N16"/>
  <c r="K16"/>
  <c r="J16"/>
  <c r="I16"/>
  <c r="T16"/>
  <c r="L13"/>
  <c r="AC13" s="1"/>
  <c r="X16" i="25"/>
  <c r="S16" i="33"/>
  <c r="K16"/>
  <c r="S16" i="32"/>
  <c r="S16" i="31"/>
  <c r="K16"/>
  <c r="S16" i="26"/>
  <c r="W16" i="33"/>
  <c r="U16"/>
  <c r="V16" s="1"/>
  <c r="R16"/>
  <c r="Q16"/>
  <c r="N16"/>
  <c r="M16"/>
  <c r="J16"/>
  <c r="I16"/>
  <c r="H16"/>
  <c r="W16" i="32"/>
  <c r="U16"/>
  <c r="V16" s="1"/>
  <c r="R16"/>
  <c r="Q16"/>
  <c r="N16"/>
  <c r="M16"/>
  <c r="J16"/>
  <c r="I16"/>
  <c r="H16"/>
  <c r="W16" i="31"/>
  <c r="U16"/>
  <c r="V16" s="1"/>
  <c r="R16"/>
  <c r="Q16"/>
  <c r="N16"/>
  <c r="M16"/>
  <c r="J16"/>
  <c r="I16"/>
  <c r="H16"/>
  <c r="W16" i="28"/>
  <c r="U16"/>
  <c r="V16" s="1"/>
  <c r="R16"/>
  <c r="Q16"/>
  <c r="O16"/>
  <c r="N16"/>
  <c r="M16"/>
  <c r="J16"/>
  <c r="I16"/>
  <c r="H16"/>
  <c r="W16" i="26"/>
  <c r="U16"/>
  <c r="V16" s="1"/>
  <c r="R16"/>
  <c r="Q16"/>
  <c r="N16"/>
  <c r="M16"/>
  <c r="J16"/>
  <c r="I16"/>
  <c r="H16"/>
  <c r="W16" i="23"/>
  <c r="U16"/>
  <c r="V16" s="1"/>
  <c r="R16"/>
  <c r="Q16"/>
  <c r="N16"/>
  <c r="M16"/>
  <c r="J16"/>
  <c r="I16"/>
  <c r="H16"/>
  <c r="W16" i="22"/>
  <c r="U16"/>
  <c r="V16" s="1"/>
  <c r="R16"/>
  <c r="Q16"/>
  <c r="N16"/>
  <c r="M16"/>
  <c r="J16"/>
  <c r="I16"/>
  <c r="H16"/>
  <c r="U16" i="21"/>
  <c r="V16" s="1"/>
  <c r="R16"/>
  <c r="Q16"/>
  <c r="N16"/>
  <c r="M16"/>
  <c r="J16"/>
  <c r="I16"/>
  <c r="H16"/>
  <c r="W16" i="20"/>
  <c r="U16"/>
  <c r="V16" s="1"/>
  <c r="R16"/>
  <c r="Q16"/>
  <c r="N16"/>
  <c r="M16"/>
  <c r="J16"/>
  <c r="I16"/>
  <c r="H16"/>
  <c r="W16" i="19"/>
  <c r="U16"/>
  <c r="V16" s="1"/>
  <c r="R16"/>
  <c r="Q16"/>
  <c r="N16"/>
  <c r="M16"/>
  <c r="J16"/>
  <c r="I16"/>
  <c r="H16"/>
  <c r="W16" i="18"/>
  <c r="U16"/>
  <c r="V16" s="1"/>
  <c r="R16"/>
  <c r="Q16"/>
  <c r="N16"/>
  <c r="M16"/>
  <c r="J16"/>
  <c r="I16"/>
  <c r="H16"/>
  <c r="W16" i="17"/>
  <c r="U16"/>
  <c r="V16" s="1"/>
  <c r="R16"/>
  <c r="Q16"/>
  <c r="N16"/>
  <c r="M16"/>
  <c r="J16"/>
  <c r="I16"/>
  <c r="H16"/>
  <c r="N16" i="16"/>
  <c r="M16"/>
  <c r="J16"/>
  <c r="I16"/>
  <c r="H16"/>
  <c r="U13" i="15"/>
  <c r="Q13"/>
  <c r="R13" s="1"/>
  <c r="M13"/>
  <c r="Y16" i="10"/>
  <c r="W16"/>
  <c r="U16"/>
  <c r="R16"/>
  <c r="Q16"/>
  <c r="N16"/>
  <c r="M16"/>
  <c r="J16"/>
  <c r="I16"/>
  <c r="H16"/>
  <c r="Y16" i="6"/>
  <c r="W16"/>
  <c r="U16"/>
  <c r="R16"/>
  <c r="N16"/>
  <c r="M16"/>
  <c r="J16"/>
  <c r="I16"/>
  <c r="H16"/>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6" i="6"/>
  <c r="K16"/>
  <c r="S16" i="4"/>
  <c r="O16"/>
  <c r="N13" i="15" l="1"/>
  <c r="V13"/>
  <c r="X16" i="6"/>
  <c r="V16"/>
  <c r="J49" i="1"/>
  <c r="K49"/>
  <c r="L48"/>
  <c r="W48" s="1"/>
  <c r="H17" i="44"/>
  <c r="N49" i="1"/>
  <c r="P44"/>
  <c r="H16" i="44"/>
  <c r="I56" i="1"/>
  <c r="G17" i="44"/>
  <c r="H56" i="1"/>
  <c r="G15" i="44" s="1"/>
  <c r="V41" i="1"/>
  <c r="W41" s="1"/>
  <c r="K16" i="3"/>
  <c r="S16"/>
  <c r="O16"/>
  <c r="O16" i="26"/>
  <c r="O16" i="32"/>
  <c r="O16" i="38"/>
  <c r="K16" i="17"/>
  <c r="K16" i="32"/>
  <c r="K16" i="23"/>
  <c r="K16" i="10"/>
  <c r="X16" s="1"/>
  <c r="K16" i="19"/>
  <c r="K16" i="21"/>
  <c r="K16" i="26"/>
  <c r="K16" i="38"/>
  <c r="V16" s="1"/>
  <c r="L16" i="36"/>
  <c r="P16"/>
  <c r="O16" i="21"/>
  <c r="O16" i="22"/>
  <c r="O16" i="23"/>
  <c r="O16" i="20"/>
  <c r="O16" i="19"/>
  <c r="O16" i="18"/>
  <c r="O16" i="17"/>
  <c r="O16" i="16"/>
  <c r="O16" i="6"/>
  <c r="K16" i="4"/>
  <c r="O16" i="33"/>
  <c r="O16" i="31"/>
  <c r="AC13" i="15" l="1"/>
  <c r="V16" i="10"/>
  <c r="V16" i="3"/>
  <c r="X16" i="4"/>
  <c r="V16"/>
  <c r="X16" i="3"/>
  <c r="L49" i="1"/>
  <c r="W49" s="1"/>
  <c r="P49"/>
  <c r="H15" i="44"/>
  <c r="I16"/>
  <c r="J56" i="1"/>
  <c r="I15" i="44" s="1"/>
  <c r="I17"/>
  <c r="Y281" i="2"/>
  <c r="Z14" i="1" s="1"/>
  <c r="W281" i="2"/>
  <c r="U281"/>
  <c r="R281"/>
  <c r="S14" i="1" s="1"/>
  <c r="Q281" i="2"/>
  <c r="R14" i="1" s="1"/>
  <c r="J281" i="2"/>
  <c r="K14" i="1" s="1"/>
  <c r="I281" i="2"/>
  <c r="J14" i="1" s="1"/>
  <c r="S281" i="2"/>
  <c r="T14" i="1" s="1"/>
  <c r="K281" i="2"/>
  <c r="L14" i="1" l="1"/>
  <c r="X14"/>
  <c r="Y14" s="1"/>
  <c r="X281" i="2"/>
  <c r="V14" i="1"/>
  <c r="W14" s="1"/>
  <c r="V281" i="2"/>
  <c r="J16" i="44"/>
  <c r="K56" i="1"/>
  <c r="J15" i="44" s="1"/>
  <c r="L54" i="1"/>
  <c r="W54" s="1"/>
  <c r="V16" i="44" s="1"/>
  <c r="J17"/>
  <c r="L55" i="1"/>
  <c r="S16" i="28"/>
  <c r="K16"/>
  <c r="K17" i="44" l="1"/>
  <c r="W55" i="1"/>
  <c r="V17" i="44" s="1"/>
  <c r="K16"/>
  <c r="L56" i="1"/>
  <c r="O281" i="2"/>
  <c r="Z24" i="1"/>
  <c r="S24"/>
  <c r="P24"/>
  <c r="O24"/>
  <c r="K24"/>
  <c r="J24"/>
  <c r="Y16" i="11"/>
  <c r="Z22" i="1" s="1"/>
  <c r="W16" i="11"/>
  <c r="X16" s="1"/>
  <c r="U16"/>
  <c r="V16" s="1"/>
  <c r="S16"/>
  <c r="T22" i="1" s="1"/>
  <c r="R16" i="11"/>
  <c r="S22" i="1" s="1"/>
  <c r="Q16" i="11"/>
  <c r="R22" i="1" s="1"/>
  <c r="N16" i="11"/>
  <c r="O22" i="1" s="1"/>
  <c r="M16" i="11"/>
  <c r="N22" i="1" s="1"/>
  <c r="K16" i="11"/>
  <c r="J16"/>
  <c r="K22" i="1" s="1"/>
  <c r="I16" i="11"/>
  <c r="J22" i="1" s="1"/>
  <c r="H16" i="11"/>
  <c r="I22" i="1" s="1"/>
  <c r="X21"/>
  <c r="T21"/>
  <c r="S21"/>
  <c r="P21"/>
  <c r="O21"/>
  <c r="L21"/>
  <c r="I21"/>
  <c r="X24"/>
  <c r="Y24" s="1"/>
  <c r="T24"/>
  <c r="L24"/>
  <c r="I24"/>
  <c r="Z21"/>
  <c r="V21"/>
  <c r="R21"/>
  <c r="N21"/>
  <c r="K21"/>
  <c r="J21"/>
  <c r="V16"/>
  <c r="Z15"/>
  <c r="X15"/>
  <c r="V15"/>
  <c r="T15"/>
  <c r="S15"/>
  <c r="R15"/>
  <c r="P15"/>
  <c r="O15"/>
  <c r="N15"/>
  <c r="L15"/>
  <c r="K15"/>
  <c r="J15"/>
  <c r="P16"/>
  <c r="Z16"/>
  <c r="X16"/>
  <c r="S16"/>
  <c r="R16"/>
  <c r="O16"/>
  <c r="N16"/>
  <c r="L16"/>
  <c r="K16"/>
  <c r="J16"/>
  <c r="I16"/>
  <c r="P14" l="1"/>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X16" s="1"/>
  <c r="U16"/>
  <c r="V16" s="1"/>
  <c r="S16"/>
  <c r="T23" i="1" s="1"/>
  <c r="T25" s="1"/>
  <c r="R16" i="14"/>
  <c r="S23" i="1" s="1"/>
  <c r="S25" s="1"/>
  <c r="Q16" i="14"/>
  <c r="R23" i="1" s="1"/>
  <c r="O16" i="14"/>
  <c r="N16"/>
  <c r="O23" i="1" s="1"/>
  <c r="M16" i="14"/>
  <c r="N23" i="1" s="1"/>
  <c r="K16" i="14"/>
  <c r="J16"/>
  <c r="K23" i="1" s="1"/>
  <c r="I16" i="14"/>
  <c r="J23" i="1" s="1"/>
  <c r="J25" s="1"/>
  <c r="H16" i="14"/>
  <c r="I23" i="1" s="1"/>
  <c r="I50" l="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281" i="2"/>
  <c r="O14" i="1" s="1"/>
  <c r="M281" i="2"/>
  <c r="N14" i="1" s="1"/>
  <c r="H281"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Q41"/>
  <c r="Q40"/>
  <c r="Q46"/>
  <c r="L57"/>
  <c r="W13" i="44"/>
  <c r="Q47" i="1"/>
  <c r="Q38"/>
  <c r="Q37"/>
  <c r="Q32"/>
  <c r="P16" i="26"/>
  <c r="P16" i="16"/>
  <c r="P16" i="31"/>
  <c r="P16" i="38"/>
  <c r="P16" i="23"/>
  <c r="P16" i="25"/>
  <c r="P16" i="18"/>
  <c r="P16" i="21"/>
  <c r="K13" i="44"/>
  <c r="Q55" i="1"/>
  <c r="P17" i="44" s="1"/>
  <c r="L58" i="1"/>
  <c r="K18" i="44" s="1"/>
  <c r="P16" i="32"/>
  <c r="P16" i="17"/>
  <c r="P16" i="22"/>
  <c r="P16" i="28"/>
  <c r="X58" i="1"/>
  <c r="Q16" i="36"/>
  <c r="P16" i="19"/>
  <c r="P16" i="20"/>
  <c r="P16" i="33"/>
  <c r="J57" i="1"/>
  <c r="I13" i="44"/>
  <c r="N15" i="5" l="1"/>
  <c r="V15"/>
  <c r="T16" i="2"/>
  <c r="T18"/>
  <c r="T20"/>
  <c r="T21"/>
  <c r="T23"/>
  <c r="T25"/>
  <c r="T27"/>
  <c r="T29"/>
  <c r="T31"/>
  <c r="T33"/>
  <c r="T35"/>
  <c r="T37"/>
  <c r="T39"/>
  <c r="T41"/>
  <c r="T43"/>
  <c r="T45"/>
  <c r="T47"/>
  <c r="T49"/>
  <c r="T51"/>
  <c r="T53"/>
  <c r="T55"/>
  <c r="T57"/>
  <c r="T59"/>
  <c r="T61"/>
  <c r="T63"/>
  <c r="T65"/>
  <c r="T67"/>
  <c r="T69"/>
  <c r="T71"/>
  <c r="T73"/>
  <c r="T75"/>
  <c r="T77"/>
  <c r="T79"/>
  <c r="T81"/>
  <c r="T83"/>
  <c r="T85"/>
  <c r="T87"/>
  <c r="T89"/>
  <c r="T91"/>
  <c r="T93"/>
  <c r="T95"/>
  <c r="T97"/>
  <c r="T99"/>
  <c r="T101"/>
  <c r="T103"/>
  <c r="T105"/>
  <c r="T107"/>
  <c r="T109"/>
  <c r="T111"/>
  <c r="T113"/>
  <c r="T115"/>
  <c r="T117"/>
  <c r="T119"/>
  <c r="T121"/>
  <c r="T123"/>
  <c r="T125"/>
  <c r="T127"/>
  <c r="T129"/>
  <c r="T131"/>
  <c r="T133"/>
  <c r="T135"/>
  <c r="T137"/>
  <c r="T139"/>
  <c r="T141"/>
  <c r="T143"/>
  <c r="T145"/>
  <c r="T147"/>
  <c r="T149"/>
  <c r="T151"/>
  <c r="T153"/>
  <c r="T155"/>
  <c r="T157"/>
  <c r="T159"/>
  <c r="T161"/>
  <c r="T163"/>
  <c r="T165"/>
  <c r="T167"/>
  <c r="T169"/>
  <c r="T171"/>
  <c r="T173"/>
  <c r="T175"/>
  <c r="T177"/>
  <c r="T179"/>
  <c r="T181"/>
  <c r="T183"/>
  <c r="T185"/>
  <c r="T187"/>
  <c r="T189"/>
  <c r="T191"/>
  <c r="T193"/>
  <c r="T195"/>
  <c r="T197"/>
  <c r="T199"/>
  <c r="T201"/>
  <c r="T204"/>
  <c r="T206"/>
  <c r="T208"/>
  <c r="T210"/>
  <c r="T214"/>
  <c r="T216"/>
  <c r="T218"/>
  <c r="T220"/>
  <c r="T222"/>
  <c r="T224"/>
  <c r="T226"/>
  <c r="T228"/>
  <c r="T230"/>
  <c r="T232"/>
  <c r="T234"/>
  <c r="T236"/>
  <c r="T238"/>
  <c r="T240"/>
  <c r="T242"/>
  <c r="T244"/>
  <c r="T246"/>
  <c r="T248"/>
  <c r="T250"/>
  <c r="T252"/>
  <c r="T254"/>
  <c r="T257"/>
  <c r="T259"/>
  <c r="T261"/>
  <c r="T263"/>
  <c r="T265"/>
  <c r="T267"/>
  <c r="T269"/>
  <c r="T271"/>
  <c r="T273"/>
  <c r="T275"/>
  <c r="T277"/>
  <c r="T279"/>
  <c r="T22"/>
  <c r="T24"/>
  <c r="T26"/>
  <c r="T28"/>
  <c r="T30"/>
  <c r="T32"/>
  <c r="T34"/>
  <c r="T36"/>
  <c r="T110"/>
  <c r="T112"/>
  <c r="T114"/>
  <c r="T116"/>
  <c r="T118"/>
  <c r="T120"/>
  <c r="T122"/>
  <c r="T124"/>
  <c r="T126"/>
  <c r="T128"/>
  <c r="T130"/>
  <c r="T132"/>
  <c r="T134"/>
  <c r="T136"/>
  <c r="T138"/>
  <c r="T140"/>
  <c r="T142"/>
  <c r="T144"/>
  <c r="T146"/>
  <c r="T148"/>
  <c r="T150"/>
  <c r="T152"/>
  <c r="T178"/>
  <c r="T180"/>
  <c r="T182"/>
  <c r="T184"/>
  <c r="T258"/>
  <c r="T260"/>
  <c r="T262"/>
  <c r="T264"/>
  <c r="T266"/>
  <c r="T268"/>
  <c r="T270"/>
  <c r="T272"/>
  <c r="T17"/>
  <c r="T19"/>
  <c r="T40"/>
  <c r="T42"/>
  <c r="T44"/>
  <c r="T46"/>
  <c r="T48"/>
  <c r="T50"/>
  <c r="T52"/>
  <c r="T54"/>
  <c r="T56"/>
  <c r="T58"/>
  <c r="T60"/>
  <c r="T62"/>
  <c r="T64"/>
  <c r="T66"/>
  <c r="T68"/>
  <c r="T70"/>
  <c r="T72"/>
  <c r="T74"/>
  <c r="T76"/>
  <c r="T78"/>
  <c r="T80"/>
  <c r="T82"/>
  <c r="T84"/>
  <c r="T86"/>
  <c r="T88"/>
  <c r="T90"/>
  <c r="T92"/>
  <c r="T94"/>
  <c r="T96"/>
  <c r="T98"/>
  <c r="T100"/>
  <c r="T102"/>
  <c r="T104"/>
  <c r="T106"/>
  <c r="T156"/>
  <c r="T158"/>
  <c r="T160"/>
  <c r="T162"/>
  <c r="T164"/>
  <c r="T166"/>
  <c r="T168"/>
  <c r="T170"/>
  <c r="T172"/>
  <c r="T174"/>
  <c r="T188"/>
  <c r="T190"/>
  <c r="T192"/>
  <c r="T194"/>
  <c r="T196"/>
  <c r="T198"/>
  <c r="T200"/>
  <c r="T203"/>
  <c r="T205"/>
  <c r="T207"/>
  <c r="T209"/>
  <c r="T212"/>
  <c r="T215"/>
  <c r="T217"/>
  <c r="T219"/>
  <c r="T221"/>
  <c r="T223"/>
  <c r="T225"/>
  <c r="T227"/>
  <c r="T229"/>
  <c r="T231"/>
  <c r="T233"/>
  <c r="T235"/>
  <c r="T237"/>
  <c r="T239"/>
  <c r="T241"/>
  <c r="T243"/>
  <c r="T245"/>
  <c r="T247"/>
  <c r="T249"/>
  <c r="T251"/>
  <c r="T253"/>
  <c r="T276"/>
  <c r="T278"/>
  <c r="L279"/>
  <c r="L277"/>
  <c r="L275"/>
  <c r="L273"/>
  <c r="L271"/>
  <c r="T255"/>
  <c r="L268"/>
  <c r="L266"/>
  <c r="T211"/>
  <c r="L263"/>
  <c r="L261"/>
  <c r="L259"/>
  <c r="L255"/>
  <c r="T256"/>
  <c r="L254"/>
  <c r="L252"/>
  <c r="L250"/>
  <c r="L248"/>
  <c r="L246"/>
  <c r="L244"/>
  <c r="L242"/>
  <c r="L240"/>
  <c r="L238"/>
  <c r="L236"/>
  <c r="L234"/>
  <c r="L232"/>
  <c r="L230"/>
  <c r="L228"/>
  <c r="L226"/>
  <c r="L224"/>
  <c r="T213"/>
  <c r="L222"/>
  <c r="L220"/>
  <c r="L211"/>
  <c r="L218"/>
  <c r="L216"/>
  <c r="T202"/>
  <c r="L212"/>
  <c r="L209"/>
  <c r="L207"/>
  <c r="L205"/>
  <c r="L202"/>
  <c r="L201"/>
  <c r="L199"/>
  <c r="L197"/>
  <c r="L195"/>
  <c r="L193"/>
  <c r="L191"/>
  <c r="L189"/>
  <c r="L187"/>
  <c r="L186"/>
  <c r="L184"/>
  <c r="L182"/>
  <c r="L180"/>
  <c r="L178"/>
  <c r="T176"/>
  <c r="L175"/>
  <c r="L173"/>
  <c r="L171"/>
  <c r="L169"/>
  <c r="L167"/>
  <c r="L165"/>
  <c r="L163"/>
  <c r="L161"/>
  <c r="L159"/>
  <c r="L157"/>
  <c r="L155"/>
  <c r="L154"/>
  <c r="L152"/>
  <c r="L150"/>
  <c r="L148"/>
  <c r="L146"/>
  <c r="L144"/>
  <c r="L142"/>
  <c r="L140"/>
  <c r="L138"/>
  <c r="L136"/>
  <c r="L134"/>
  <c r="L132"/>
  <c r="L130"/>
  <c r="L128"/>
  <c r="L126"/>
  <c r="L124"/>
  <c r="L122"/>
  <c r="L120"/>
  <c r="L118"/>
  <c r="L116"/>
  <c r="L114"/>
  <c r="L112"/>
  <c r="L110"/>
  <c r="T108"/>
  <c r="L107"/>
  <c r="L105"/>
  <c r="L103"/>
  <c r="L101"/>
  <c r="L99"/>
  <c r="L97"/>
  <c r="L95"/>
  <c r="L93"/>
  <c r="L91"/>
  <c r="L89"/>
  <c r="L87"/>
  <c r="L85"/>
  <c r="L83"/>
  <c r="L81"/>
  <c r="L79"/>
  <c r="L77"/>
  <c r="L75"/>
  <c r="L73"/>
  <c r="L71"/>
  <c r="L69"/>
  <c r="L67"/>
  <c r="L65"/>
  <c r="L63"/>
  <c r="L61"/>
  <c r="L59"/>
  <c r="L57"/>
  <c r="L55"/>
  <c r="L53"/>
  <c r="L51"/>
  <c r="L49"/>
  <c r="L47"/>
  <c r="L45"/>
  <c r="L43"/>
  <c r="L41"/>
  <c r="L39"/>
  <c r="L37"/>
  <c r="L35"/>
  <c r="L33"/>
  <c r="L31"/>
  <c r="L29"/>
  <c r="L27"/>
  <c r="L25"/>
  <c r="L23"/>
  <c r="T15"/>
  <c r="L20"/>
  <c r="L18"/>
  <c r="L16"/>
  <c r="T274"/>
  <c r="L278"/>
  <c r="L276"/>
  <c r="L274"/>
  <c r="L272"/>
  <c r="L270"/>
  <c r="L269"/>
  <c r="L267"/>
  <c r="L265"/>
  <c r="L264"/>
  <c r="L262"/>
  <c r="L260"/>
  <c r="L258"/>
  <c r="L257"/>
  <c r="L256"/>
  <c r="L253"/>
  <c r="L251"/>
  <c r="L249"/>
  <c r="L247"/>
  <c r="L245"/>
  <c r="L243"/>
  <c r="L241"/>
  <c r="L239"/>
  <c r="L237"/>
  <c r="L235"/>
  <c r="L233"/>
  <c r="L231"/>
  <c r="L229"/>
  <c r="L227"/>
  <c r="L225"/>
  <c r="T38"/>
  <c r="L223"/>
  <c r="L221"/>
  <c r="L219"/>
  <c r="L213"/>
  <c r="L217"/>
  <c r="L215"/>
  <c r="L214"/>
  <c r="L210"/>
  <c r="L208"/>
  <c r="L206"/>
  <c r="L204"/>
  <c r="L203"/>
  <c r="L200"/>
  <c r="L198"/>
  <c r="L196"/>
  <c r="L194"/>
  <c r="L192"/>
  <c r="L190"/>
  <c r="L188"/>
  <c r="T186"/>
  <c r="L185"/>
  <c r="L183"/>
  <c r="L181"/>
  <c r="L179"/>
  <c r="L177"/>
  <c r="L176"/>
  <c r="L174"/>
  <c r="L172"/>
  <c r="L170"/>
  <c r="L168"/>
  <c r="L166"/>
  <c r="L164"/>
  <c r="L162"/>
  <c r="L160"/>
  <c r="L158"/>
  <c r="L156"/>
  <c r="T154"/>
  <c r="L153"/>
  <c r="L151"/>
  <c r="L149"/>
  <c r="L147"/>
  <c r="L145"/>
  <c r="L143"/>
  <c r="L141"/>
  <c r="L139"/>
  <c r="L137"/>
  <c r="L135"/>
  <c r="L133"/>
  <c r="L131"/>
  <c r="L129"/>
  <c r="L127"/>
  <c r="L125"/>
  <c r="L123"/>
  <c r="L121"/>
  <c r="L119"/>
  <c r="L117"/>
  <c r="L115"/>
  <c r="L113"/>
  <c r="L111"/>
  <c r="L109"/>
  <c r="L108"/>
  <c r="L106"/>
  <c r="L104"/>
  <c r="L102"/>
  <c r="L100"/>
  <c r="L98"/>
  <c r="L96"/>
  <c r="L94"/>
  <c r="L92"/>
  <c r="L90"/>
  <c r="L88"/>
  <c r="L86"/>
  <c r="L84"/>
  <c r="L82"/>
  <c r="L80"/>
  <c r="L78"/>
  <c r="L76"/>
  <c r="L74"/>
  <c r="L72"/>
  <c r="L70"/>
  <c r="L68"/>
  <c r="L66"/>
  <c r="L64"/>
  <c r="L62"/>
  <c r="L60"/>
  <c r="L58"/>
  <c r="L56"/>
  <c r="L54"/>
  <c r="L52"/>
  <c r="L50"/>
  <c r="L48"/>
  <c r="L46"/>
  <c r="L44"/>
  <c r="L42"/>
  <c r="L40"/>
  <c r="L38"/>
  <c r="L36"/>
  <c r="L34"/>
  <c r="L32"/>
  <c r="L30"/>
  <c r="L28"/>
  <c r="L26"/>
  <c r="L24"/>
  <c r="L22"/>
  <c r="L21"/>
  <c r="L19"/>
  <c r="L17"/>
  <c r="L15"/>
  <c r="M57" i="1"/>
  <c r="U57"/>
  <c r="L281" i="2"/>
  <c r="T281"/>
  <c r="N16" i="15"/>
  <c r="V16"/>
  <c r="U24" i="1"/>
  <c r="M24"/>
  <c r="L16" i="14"/>
  <c r="T16"/>
  <c r="M23" i="1"/>
  <c r="U23"/>
  <c r="L16" i="11"/>
  <c r="T16"/>
  <c r="M22" i="1"/>
  <c r="U22"/>
  <c r="L16" i="10"/>
  <c r="T16"/>
  <c r="M21" i="1"/>
  <c r="U21"/>
  <c r="L16" i="6"/>
  <c r="T16"/>
  <c r="U20" i="1"/>
  <c r="M20"/>
  <c r="M25"/>
  <c r="U25"/>
  <c r="V17" i="5"/>
  <c r="N17"/>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6" i="32"/>
  <c r="T16"/>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AD13" i="19" l="1"/>
  <c r="U58" i="1"/>
  <c r="T18" i="44" s="1"/>
  <c r="L18"/>
  <c r="Q16" i="24"/>
  <c r="T16"/>
  <c r="P16"/>
  <c r="W16"/>
  <c r="X16" s="1"/>
  <c r="Y16"/>
  <c r="U16"/>
  <c r="O16"/>
  <c r="N16"/>
  <c r="S16"/>
  <c r="N3"/>
  <c r="R16"/>
  <c r="R3"/>
  <c r="V3"/>
  <c r="V16"/>
  <c r="N3" i="34"/>
  <c r="Q16"/>
  <c r="O16"/>
  <c r="N16"/>
  <c r="S16"/>
  <c r="U16"/>
  <c r="T16"/>
  <c r="P16"/>
  <c r="S3" i="24"/>
  <c r="T3"/>
  <c r="W3"/>
  <c r="X3"/>
  <c r="U3"/>
  <c r="Y3"/>
  <c r="O3"/>
  <c r="P3"/>
  <c r="Q3"/>
  <c r="O3" i="34"/>
  <c r="T3"/>
  <c r="U3"/>
  <c r="Q3"/>
  <c r="P3"/>
  <c r="S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R15" i="5" s="1"/>
  <c r="AC15" s="1"/>
  <c r="U18" i="44"/>
  <c r="V18"/>
  <c r="Q36" i="1" l="1"/>
  <c r="P213" i="2"/>
  <c r="AC213" s="1"/>
  <c r="P16"/>
  <c r="AC16" s="1"/>
  <c r="P18"/>
  <c r="AC18" s="1"/>
  <c r="P20"/>
  <c r="AC20" s="1"/>
  <c r="P39"/>
  <c r="AC39" s="1"/>
  <c r="P41"/>
  <c r="AC41" s="1"/>
  <c r="P43"/>
  <c r="AC43" s="1"/>
  <c r="P45"/>
  <c r="AC45" s="1"/>
  <c r="P47"/>
  <c r="AC47" s="1"/>
  <c r="P49"/>
  <c r="AC49" s="1"/>
  <c r="P51"/>
  <c r="AC51" s="1"/>
  <c r="P53"/>
  <c r="AC53" s="1"/>
  <c r="P55"/>
  <c r="AC55" s="1"/>
  <c r="P57"/>
  <c r="AC57" s="1"/>
  <c r="P59"/>
  <c r="AC59" s="1"/>
  <c r="P61"/>
  <c r="AC61" s="1"/>
  <c r="P63"/>
  <c r="AC63" s="1"/>
  <c r="P65"/>
  <c r="AC65" s="1"/>
  <c r="P67"/>
  <c r="AC67" s="1"/>
  <c r="P69"/>
  <c r="AC69" s="1"/>
  <c r="P71"/>
  <c r="AC71" s="1"/>
  <c r="P73"/>
  <c r="AC73" s="1"/>
  <c r="P75"/>
  <c r="AC75" s="1"/>
  <c r="P77"/>
  <c r="AC77" s="1"/>
  <c r="P79"/>
  <c r="AC79" s="1"/>
  <c r="P81"/>
  <c r="AC81" s="1"/>
  <c r="P83"/>
  <c r="AC83" s="1"/>
  <c r="P85"/>
  <c r="AC85" s="1"/>
  <c r="P87"/>
  <c r="AC87" s="1"/>
  <c r="P89"/>
  <c r="AC89" s="1"/>
  <c r="P91"/>
  <c r="AC91" s="1"/>
  <c r="P93"/>
  <c r="AC93" s="1"/>
  <c r="P95"/>
  <c r="AC95" s="1"/>
  <c r="P97"/>
  <c r="AC97" s="1"/>
  <c r="P99"/>
  <c r="AC99" s="1"/>
  <c r="P101"/>
  <c r="AC101" s="1"/>
  <c r="P103"/>
  <c r="AC103" s="1"/>
  <c r="P105"/>
  <c r="AC105" s="1"/>
  <c r="P107"/>
  <c r="AC107" s="1"/>
  <c r="P155"/>
  <c r="AC155" s="1"/>
  <c r="P157"/>
  <c r="AC157" s="1"/>
  <c r="P159"/>
  <c r="AC159" s="1"/>
  <c r="P161"/>
  <c r="AC161" s="1"/>
  <c r="P163"/>
  <c r="AC163" s="1"/>
  <c r="P165"/>
  <c r="AC165" s="1"/>
  <c r="P167"/>
  <c r="AC167" s="1"/>
  <c r="P169"/>
  <c r="AC169" s="1"/>
  <c r="P171"/>
  <c r="AC171" s="1"/>
  <c r="P173"/>
  <c r="AC173" s="1"/>
  <c r="P175"/>
  <c r="AC175" s="1"/>
  <c r="P187"/>
  <c r="AC187" s="1"/>
  <c r="P189"/>
  <c r="AC189" s="1"/>
  <c r="P191"/>
  <c r="AC191" s="1"/>
  <c r="P193"/>
  <c r="AC193" s="1"/>
  <c r="P195"/>
  <c r="AC195" s="1"/>
  <c r="P197"/>
  <c r="AC197" s="1"/>
  <c r="P199"/>
  <c r="AC199" s="1"/>
  <c r="P201"/>
  <c r="AC201" s="1"/>
  <c r="P204"/>
  <c r="AC204" s="1"/>
  <c r="P206"/>
  <c r="AC206" s="1"/>
  <c r="P208"/>
  <c r="AC208" s="1"/>
  <c r="P210"/>
  <c r="AC210" s="1"/>
  <c r="P214"/>
  <c r="AC214" s="1"/>
  <c r="P216"/>
  <c r="AC216" s="1"/>
  <c r="P218"/>
  <c r="AC218" s="1"/>
  <c r="P220"/>
  <c r="AC220" s="1"/>
  <c r="P222"/>
  <c r="AC222" s="1"/>
  <c r="P224"/>
  <c r="AC224" s="1"/>
  <c r="P226"/>
  <c r="AC226" s="1"/>
  <c r="P228"/>
  <c r="AC228" s="1"/>
  <c r="P230"/>
  <c r="AC230" s="1"/>
  <c r="P232"/>
  <c r="AC232" s="1"/>
  <c r="P234"/>
  <c r="AC234" s="1"/>
  <c r="P236"/>
  <c r="AC236" s="1"/>
  <c r="P238"/>
  <c r="AC238" s="1"/>
  <c r="P240"/>
  <c r="AC240" s="1"/>
  <c r="P242"/>
  <c r="AC242" s="1"/>
  <c r="P244"/>
  <c r="AC244" s="1"/>
  <c r="P246"/>
  <c r="AC246" s="1"/>
  <c r="P248"/>
  <c r="AC248" s="1"/>
  <c r="P250"/>
  <c r="AC250" s="1"/>
  <c r="P252"/>
  <c r="AC252" s="1"/>
  <c r="P254"/>
  <c r="AC254" s="1"/>
  <c r="P15"/>
  <c r="AC15" s="1"/>
  <c r="P17"/>
  <c r="AC17" s="1"/>
  <c r="P19"/>
  <c r="AC19" s="1"/>
  <c r="P211"/>
  <c r="AC211" s="1"/>
  <c r="P255"/>
  <c r="AC255" s="1"/>
  <c r="P202"/>
  <c r="AC202" s="1"/>
  <c r="P22"/>
  <c r="AC22" s="1"/>
  <c r="P24"/>
  <c r="AC24" s="1"/>
  <c r="P26"/>
  <c r="AC26" s="1"/>
  <c r="P28"/>
  <c r="AC28" s="1"/>
  <c r="P30"/>
  <c r="AC30" s="1"/>
  <c r="P32"/>
  <c r="AC32" s="1"/>
  <c r="P34"/>
  <c r="AC34" s="1"/>
  <c r="P36"/>
  <c r="AC36" s="1"/>
  <c r="P38"/>
  <c r="AC38" s="1"/>
  <c r="P40"/>
  <c r="AC40" s="1"/>
  <c r="P42"/>
  <c r="AC42" s="1"/>
  <c r="P44"/>
  <c r="AC44" s="1"/>
  <c r="P46"/>
  <c r="AC46" s="1"/>
  <c r="P48"/>
  <c r="AC48" s="1"/>
  <c r="P50"/>
  <c r="AC50" s="1"/>
  <c r="P52"/>
  <c r="AC52" s="1"/>
  <c r="P54"/>
  <c r="AC54" s="1"/>
  <c r="P56"/>
  <c r="AC56" s="1"/>
  <c r="P58"/>
  <c r="AC58" s="1"/>
  <c r="P60"/>
  <c r="AC60" s="1"/>
  <c r="P62"/>
  <c r="AC62" s="1"/>
  <c r="P64"/>
  <c r="AC64" s="1"/>
  <c r="P66"/>
  <c r="AC66" s="1"/>
  <c r="P68"/>
  <c r="AC68" s="1"/>
  <c r="P70"/>
  <c r="AC70" s="1"/>
  <c r="P72"/>
  <c r="AC72" s="1"/>
  <c r="P74"/>
  <c r="AC74" s="1"/>
  <c r="P76"/>
  <c r="AC76" s="1"/>
  <c r="P78"/>
  <c r="AC78" s="1"/>
  <c r="P80"/>
  <c r="AC80" s="1"/>
  <c r="P82"/>
  <c r="AC82" s="1"/>
  <c r="P84"/>
  <c r="AC84" s="1"/>
  <c r="P86"/>
  <c r="AC86" s="1"/>
  <c r="P88"/>
  <c r="AC88" s="1"/>
  <c r="P90"/>
  <c r="AC90" s="1"/>
  <c r="P92"/>
  <c r="AC92" s="1"/>
  <c r="P94"/>
  <c r="AC94" s="1"/>
  <c r="P96"/>
  <c r="AC96" s="1"/>
  <c r="P98"/>
  <c r="AC98" s="1"/>
  <c r="P100"/>
  <c r="AC100" s="1"/>
  <c r="P102"/>
  <c r="AC102" s="1"/>
  <c r="P104"/>
  <c r="AC104" s="1"/>
  <c r="P106"/>
  <c r="AC106" s="1"/>
  <c r="P108"/>
  <c r="AC108" s="1"/>
  <c r="P110"/>
  <c r="AC110" s="1"/>
  <c r="P112"/>
  <c r="AC112" s="1"/>
  <c r="P114"/>
  <c r="AC114" s="1"/>
  <c r="P116"/>
  <c r="AC116" s="1"/>
  <c r="P118"/>
  <c r="AC118" s="1"/>
  <c r="P120"/>
  <c r="AC120" s="1"/>
  <c r="P122"/>
  <c r="AC122" s="1"/>
  <c r="P124"/>
  <c r="AC124" s="1"/>
  <c r="P126"/>
  <c r="AC126" s="1"/>
  <c r="P128"/>
  <c r="AC128" s="1"/>
  <c r="P130"/>
  <c r="AC130" s="1"/>
  <c r="P132"/>
  <c r="AC132" s="1"/>
  <c r="P134"/>
  <c r="AC134" s="1"/>
  <c r="P136"/>
  <c r="AC136" s="1"/>
  <c r="P138"/>
  <c r="AC138" s="1"/>
  <c r="P140"/>
  <c r="AC140" s="1"/>
  <c r="P142"/>
  <c r="AC142" s="1"/>
  <c r="P144"/>
  <c r="AC144" s="1"/>
  <c r="P146"/>
  <c r="AC146" s="1"/>
  <c r="P148"/>
  <c r="AC148" s="1"/>
  <c r="P150"/>
  <c r="AC150" s="1"/>
  <c r="P152"/>
  <c r="AC152" s="1"/>
  <c r="P154"/>
  <c r="AC154" s="1"/>
  <c r="P156"/>
  <c r="AC156" s="1"/>
  <c r="P158"/>
  <c r="AC158" s="1"/>
  <c r="P160"/>
  <c r="AC160" s="1"/>
  <c r="P162"/>
  <c r="AC162" s="1"/>
  <c r="P164"/>
  <c r="AC164" s="1"/>
  <c r="P166"/>
  <c r="AC166" s="1"/>
  <c r="P168"/>
  <c r="AC168" s="1"/>
  <c r="P170"/>
  <c r="AC170" s="1"/>
  <c r="P172"/>
  <c r="AC172" s="1"/>
  <c r="P174"/>
  <c r="AC174" s="1"/>
  <c r="P176"/>
  <c r="AC176" s="1"/>
  <c r="P178"/>
  <c r="AC178" s="1"/>
  <c r="P180"/>
  <c r="AC180" s="1"/>
  <c r="P182"/>
  <c r="AC182" s="1"/>
  <c r="P184"/>
  <c r="AC184" s="1"/>
  <c r="P186"/>
  <c r="AC186" s="1"/>
  <c r="P188"/>
  <c r="AC188" s="1"/>
  <c r="P190"/>
  <c r="AC190" s="1"/>
  <c r="P192"/>
  <c r="AC192" s="1"/>
  <c r="P194"/>
  <c r="AC194" s="1"/>
  <c r="P196"/>
  <c r="AC196" s="1"/>
  <c r="P198"/>
  <c r="AC198" s="1"/>
  <c r="P200"/>
  <c r="AC200" s="1"/>
  <c r="P203"/>
  <c r="AC203" s="1"/>
  <c r="P205"/>
  <c r="AC205" s="1"/>
  <c r="P207"/>
  <c r="AC207" s="1"/>
  <c r="P209"/>
  <c r="AC209" s="1"/>
  <c r="P212"/>
  <c r="AC212" s="1"/>
  <c r="P215"/>
  <c r="AC215" s="1"/>
  <c r="P217"/>
  <c r="AC217" s="1"/>
  <c r="P219"/>
  <c r="AC219" s="1"/>
  <c r="P221"/>
  <c r="AC221" s="1"/>
  <c r="P223"/>
  <c r="AC223" s="1"/>
  <c r="P225"/>
  <c r="AC225" s="1"/>
  <c r="P227"/>
  <c r="AC227" s="1"/>
  <c r="P229"/>
  <c r="AC229" s="1"/>
  <c r="P231"/>
  <c r="AC231" s="1"/>
  <c r="P233"/>
  <c r="AC233" s="1"/>
  <c r="P235"/>
  <c r="AC235" s="1"/>
  <c r="P237"/>
  <c r="AC237" s="1"/>
  <c r="P239"/>
  <c r="AC239" s="1"/>
  <c r="P241"/>
  <c r="AC241" s="1"/>
  <c r="P243"/>
  <c r="AC243" s="1"/>
  <c r="P245"/>
  <c r="AC245" s="1"/>
  <c r="P247"/>
  <c r="AC247" s="1"/>
  <c r="P249"/>
  <c r="AC249" s="1"/>
  <c r="P251"/>
  <c r="AC251" s="1"/>
  <c r="P253"/>
  <c r="AC253" s="1"/>
  <c r="P256"/>
  <c r="AC256" s="1"/>
  <c r="P258"/>
  <c r="AC258" s="1"/>
  <c r="P260"/>
  <c r="AC260" s="1"/>
  <c r="P262"/>
  <c r="AC262" s="1"/>
  <c r="P264"/>
  <c r="AC264" s="1"/>
  <c r="P266"/>
  <c r="AC266" s="1"/>
  <c r="P268"/>
  <c r="AC268" s="1"/>
  <c r="P270"/>
  <c r="AC270" s="1"/>
  <c r="P272"/>
  <c r="AC272" s="1"/>
  <c r="P274"/>
  <c r="AC274" s="1"/>
  <c r="P276"/>
  <c r="AC276" s="1"/>
  <c r="P278"/>
  <c r="AC278" s="1"/>
  <c r="P21"/>
  <c r="AC21" s="1"/>
  <c r="P23"/>
  <c r="AC23" s="1"/>
  <c r="P25"/>
  <c r="AC25" s="1"/>
  <c r="P27"/>
  <c r="AC27" s="1"/>
  <c r="P29"/>
  <c r="AC29" s="1"/>
  <c r="P31"/>
  <c r="AC31" s="1"/>
  <c r="P33"/>
  <c r="AC33" s="1"/>
  <c r="P35"/>
  <c r="AC35" s="1"/>
  <c r="P37"/>
  <c r="AC37" s="1"/>
  <c r="P109"/>
  <c r="AC109" s="1"/>
  <c r="P111"/>
  <c r="AC111" s="1"/>
  <c r="P113"/>
  <c r="AC113" s="1"/>
  <c r="P115"/>
  <c r="AC115" s="1"/>
  <c r="P117"/>
  <c r="AC117" s="1"/>
  <c r="P119"/>
  <c r="AC119" s="1"/>
  <c r="P121"/>
  <c r="AC121" s="1"/>
  <c r="P123"/>
  <c r="AC123" s="1"/>
  <c r="P125"/>
  <c r="AC125" s="1"/>
  <c r="P127"/>
  <c r="AC127" s="1"/>
  <c r="P129"/>
  <c r="AC129" s="1"/>
  <c r="P131"/>
  <c r="AC131" s="1"/>
  <c r="P133"/>
  <c r="AC133" s="1"/>
  <c r="P135"/>
  <c r="AC135" s="1"/>
  <c r="P137"/>
  <c r="AC137" s="1"/>
  <c r="P139"/>
  <c r="AC139" s="1"/>
  <c r="P141"/>
  <c r="AC141" s="1"/>
  <c r="P143"/>
  <c r="AC143" s="1"/>
  <c r="P145"/>
  <c r="AC145" s="1"/>
  <c r="P147"/>
  <c r="AC147" s="1"/>
  <c r="P149"/>
  <c r="AC149" s="1"/>
  <c r="P151"/>
  <c r="AC151" s="1"/>
  <c r="P153"/>
  <c r="AC153" s="1"/>
  <c r="P177"/>
  <c r="AC177" s="1"/>
  <c r="P179"/>
  <c r="AC179" s="1"/>
  <c r="P181"/>
  <c r="AC181" s="1"/>
  <c r="P183"/>
  <c r="AC183" s="1"/>
  <c r="P185"/>
  <c r="AC185" s="1"/>
  <c r="P257"/>
  <c r="AC257" s="1"/>
  <c r="P259"/>
  <c r="AC259" s="1"/>
  <c r="P261"/>
  <c r="AC261" s="1"/>
  <c r="P263"/>
  <c r="AC263" s="1"/>
  <c r="P265"/>
  <c r="AC265" s="1"/>
  <c r="P267"/>
  <c r="AC267" s="1"/>
  <c r="P269"/>
  <c r="AC269" s="1"/>
  <c r="P271"/>
  <c r="AC271" s="1"/>
  <c r="P273"/>
  <c r="AC273" s="1"/>
  <c r="P275"/>
  <c r="AC275" s="1"/>
  <c r="P277"/>
  <c r="AC277" s="1"/>
  <c r="P279"/>
  <c r="AC279" s="1"/>
  <c r="Q44" i="1"/>
  <c r="Q48"/>
  <c r="Q49"/>
  <c r="Q43"/>
  <c r="Q45"/>
  <c r="Q35"/>
  <c r="Q34"/>
  <c r="Q56"/>
  <c r="P15" i="44" s="1"/>
  <c r="Q54" i="1"/>
  <c r="P16" i="44" s="1"/>
  <c r="X3" i="34"/>
  <c r="Q57" i="1"/>
  <c r="P281" i="2"/>
  <c r="R16" i="15"/>
  <c r="Q24" i="1" s="1"/>
  <c r="P16" i="14"/>
  <c r="Q23" i="1" s="1"/>
  <c r="P16" i="11"/>
  <c r="Q22" i="1" s="1"/>
  <c r="P16" i="10"/>
  <c r="Q21" i="1" s="1"/>
  <c r="P16" i="6"/>
  <c r="Q20" i="1" s="1"/>
  <c r="Q25"/>
  <c r="R17" i="5"/>
  <c r="Q17" i="1" s="1"/>
  <c r="P16" i="3"/>
  <c r="Q15" i="1" s="1"/>
  <c r="P16" i="4"/>
  <c r="Q16" i="1" s="1"/>
  <c r="Q18"/>
  <c r="Q26"/>
  <c r="P13" i="44" s="1"/>
  <c r="Q31" i="1"/>
  <c r="Q30"/>
  <c r="Q50"/>
  <c r="P14" i="44" s="1"/>
  <c r="Q33" i="1"/>
  <c r="Q39"/>
  <c r="O18" i="44"/>
  <c r="Q58" i="1"/>
  <c r="P18" i="44" s="1"/>
  <c r="Y16" i="34" l="1"/>
  <c r="W3"/>
  <c r="Y3"/>
  <c r="W16"/>
  <c r="X16" s="1"/>
  <c r="V3"/>
  <c r="R3"/>
  <c r="V16"/>
  <c r="R16"/>
  <c r="AD13" i="15"/>
  <c r="H24" i="1" s="1"/>
  <c r="AD13" i="14"/>
  <c r="H23" i="1" s="1"/>
  <c r="AD13" i="11"/>
  <c r="H22" i="1" s="1"/>
  <c r="AD13" i="10"/>
  <c r="H21" i="1" s="1"/>
  <c r="AD13" i="6"/>
  <c r="H20" i="1" s="1"/>
  <c r="AD13" i="3"/>
  <c r="AD13" i="2"/>
  <c r="H14" i="1" s="1"/>
  <c r="AE13" i="5"/>
  <c r="Q14" i="1"/>
  <c r="AD13" i="4"/>
  <c r="AD1" i="3"/>
  <c r="H25" i="1" l="1"/>
  <c r="AD13" i="5"/>
  <c r="H17" i="1" s="1"/>
  <c r="H16"/>
  <c r="H15"/>
  <c r="H18" l="1"/>
  <c r="H26" s="1"/>
  <c r="H58" s="1"/>
  <c r="G18" i="44" s="1"/>
  <c r="H57" i="1" l="1"/>
  <c r="G13" i="44"/>
</calcChain>
</file>

<file path=xl/sharedStrings.xml><?xml version="1.0" encoding="utf-8"?>
<sst xmlns="http://schemas.openxmlformats.org/spreadsheetml/2006/main" count="10529" uniqueCount="1608">
  <si>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</si>
  <si>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</si>
  <si>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</si>
  <si>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</si>
  <si>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</si>
  <si>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</si>
  <si>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</si>
  <si>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</si>
  <si>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</si>
  <si>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</si>
  <si>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</si>
  <si>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</si>
  <si>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</si>
  <si>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</si>
  <si>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</si>
  <si>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</si>
  <si>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</si>
  <si>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</si>
  <si>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</si>
  <si>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</si>
  <si>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</si>
  <si>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</si>
  <si>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</si>
  <si>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</si>
  <si>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</si>
  <si>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</si>
  <si>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</si>
  <si>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</si>
  <si>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</si>
  <si>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</si>
  <si>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</si>
  <si>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</si>
  <si>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</si>
  <si>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</si>
  <si>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</si>
  <si>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</si>
  <si>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</si>
  <si>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</si>
  <si>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</si>
  <si>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</si>
  <si>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</si>
  <si>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</si>
  <si>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</si>
  <si>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</si>
  <si>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</si>
  <si>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</si>
  <si>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</si>
  <si>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</si>
  <si>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</si>
  <si>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</si>
  <si>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</si>
  <si>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</si>
  <si>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</si>
  <si>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</si>
  <si>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</si>
  <si>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</si>
  <si>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</si>
  <si>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</si>
  <si>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</si>
  <si>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</si>
  <si>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</si>
  <si>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</si>
  <si>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</si>
  <si>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</si>
  <si>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</si>
  <si>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</si>
  <si>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</si>
  <si>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</si>
  <si>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</si>
  <si>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</si>
  <si>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</si>
  <si>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</si>
  <si>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</si>
  <si>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</si>
  <si>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</si>
  <si>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</si>
  <si>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</si>
  <si>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</si>
  <si>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</si>
  <si>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</si>
  <si>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</si>
  <si>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</si>
  <si>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</si>
  <si>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</si>
  <si>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</si>
  <si>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</si>
  <si>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</si>
  <si>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</si>
  <si>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</si>
  <si>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</si>
  <si>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</si>
  <si>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</si>
  <si>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</si>
  <si>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</si>
  <si>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</si>
  <si>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</si>
  <si>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</si>
  <si>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</si>
  <si>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</si>
  <si>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</si>
  <si>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</si>
  <si>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</si>
  <si>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</si>
  <si>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</si>
  <si>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</si>
  <si>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</si>
  <si>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</si>
  <si>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</si>
  <si>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</si>
  <si>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</si>
  <si>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</si>
  <si>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</si>
  <si>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</si>
  <si>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</si>
  <si>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</si>
  <si>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</si>
  <si>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</si>
  <si>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</si>
  <si>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</si>
  <si>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</si>
  <si>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</si>
  <si>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</si>
  <si>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</si>
  <si>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</si>
  <si>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</si>
  <si>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</si>
  <si>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</si>
  <si>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</si>
  <si>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</si>
  <si>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</si>
  <si>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</si>
  <si>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</si>
  <si>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</si>
  <si>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</si>
  <si>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</si>
  <si>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</si>
  <si>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</si>
  <si>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</si>
  <si>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</si>
  <si>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</si>
  <si>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</si>
  <si>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</si>
  <si>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</si>
  <si>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</si>
  <si>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</si>
  <si>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</si>
  <si>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</si>
  <si>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</si>
  <si>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</si>
  <si>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</si>
  <si>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</si>
  <si>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</si>
  <si>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</si>
  <si>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</si>
  <si>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</si>
  <si>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</si>
  <si>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</si>
  <si>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</si>
  <si>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</si>
  <si>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</si>
  <si>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</si>
  <si>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</si>
  <si>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</si>
  <si>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</si>
  <si>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</si>
  <si>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</si>
  <si>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</si>
  <si>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</si>
  <si>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</si>
  <si>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</si>
  <si>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</si>
  <si>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</si>
  <si>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</si>
  <si>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</si>
  <si>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</si>
  <si>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</si>
  <si>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</si>
  <si>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</si>
  <si>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</si>
  <si>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</si>
  <si>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</si>
  <si>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</si>
  <si>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</si>
  <si>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</si>
  <si>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</si>
  <si>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</si>
  <si>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</si>
  <si>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</si>
  <si>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</si>
  <si>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</si>
  <si>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</si>
  <si>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</si>
  <si>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</si>
  <si>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</si>
  <si>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</si>
  <si>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</si>
  <si>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</si>
  <si>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</si>
  <si>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</si>
  <si>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</si>
  <si>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</si>
  <si>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</si>
  <si>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</si>
  <si>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</si>
  <si>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</si>
  <si>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</si>
  <si>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</si>
  <si>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</si>
  <si>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</si>
  <si>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</si>
  <si>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</si>
  <si>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</si>
  <si>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</si>
  <si>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</si>
  <si>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</si>
  <si>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</si>
  <si>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</si>
  <si>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</si>
  <si>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</si>
  <si>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</si>
  <si>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</si>
  <si>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</si>
  <si>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</si>
  <si>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</si>
  <si>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</si>
  <si>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</si>
  <si>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</si>
  <si>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</si>
  <si>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</si>
  <si>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</si>
  <si>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</si>
  <si>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</si>
  <si>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</si>
  <si>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</si>
  <si>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</si>
  <si>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</si>
  <si>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</si>
  <si>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</si>
  <si>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</si>
  <si>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</si>
  <si>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</si>
  <si>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</si>
  <si>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</si>
  <si>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</si>
  <si>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</si>
  <si>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</si>
  <si>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</si>
  <si>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</si>
  <si>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</si>
  <si>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</si>
  <si>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</si>
  <si>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</si>
  <si>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</si>
  <si>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</si>
  <si>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</si>
  <si>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</si>
  <si>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</si>
  <si>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</si>
  <si>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</si>
  <si>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</si>
  <si>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</si>
  <si>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</si>
  <si>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</si>
  <si>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</si>
  <si>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</si>
  <si>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</si>
  <si>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</si>
  <si>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</si>
  <si>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</si>
  <si>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</si>
  <si>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</si>
  <si>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</si>
  <si>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</si>
  <si>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</si>
  <si>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</si>
  <si>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</si>
  <si>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</si>
  <si>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</si>
  <si>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</si>
  <si>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</si>
  <si>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</si>
  <si>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</si>
  <si>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</si>
  <si>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</si>
  <si>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</si>
  <si>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</si>
  <si>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</si>
  <si>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</si>
  <si>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</si>
  <si>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</si>
  <si>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</si>
  <si>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</si>
  <si>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</si>
  <si>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</si>
  <si>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</si>
  <si>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</si>
  <si>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</si>
  <si>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</si>
  <si>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</si>
  <si>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</si>
  <si>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</si>
  <si>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</si>
  <si>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</si>
  <si>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</si>
  <si>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</si>
  <si>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</si>
  <si>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</si>
  <si>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</si>
  <si>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</si>
  <si>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</si>
  <si>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</si>
  <si>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</si>
  <si>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</si>
  <si>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</si>
  <si>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</si>
  <si>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</si>
  <si>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</si>
  <si>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</si>
  <si>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</si>
  <si>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</si>
  <si>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</si>
  <si>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</si>
  <si>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</si>
  <si>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</si>
  <si>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</si>
  <si>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</si>
  <si>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</si>
  <si>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</si>
  <si>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</si>
  <si>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</si>
  <si>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</si>
  <si>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</si>
  <si>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</si>
  <si>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</si>
  <si>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</si>
  <si>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</si>
  <si>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</si>
  <si>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</si>
  <si>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</si>
  <si>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</si>
  <si>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</si>
  <si>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</si>
  <si>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</si>
  <si>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</si>
  <si>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</si>
  <si>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</si>
  <si>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</si>
  <si>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</si>
  <si>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</si>
  <si>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</si>
  <si>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</si>
  <si>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</si>
  <si>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</si>
  <si>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</si>
  <si>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</si>
  <si>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</si>
  <si>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</si>
  <si>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</si>
  <si>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</si>
  <si>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</si>
  <si>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</si>
  <si>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</si>
  <si>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</si>
  <si>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</si>
  <si>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</si>
  <si>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</si>
  <si>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</si>
  <si>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</si>
  <si>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</si>
  <si>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</si>
  <si>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</si>
  <si>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</si>
  <si>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</si>
  <si>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</si>
  <si>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</si>
  <si>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</si>
  <si>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</si>
  <si>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</si>
  <si>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</si>
  <si>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</si>
  <si>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</si>
  <si>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</si>
  <si>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</si>
  <si>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</si>
  <si>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</si>
  <si>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</si>
  <si>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</si>
  <si>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</si>
  <si>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</si>
  <si>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</si>
  <si>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</si>
  <si>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</si>
  <si>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</si>
  <si>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</si>
  <si>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</si>
  <si>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</si>
  <si>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</si>
  <si>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</si>
  <si>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</si>
  <si>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</si>
  <si>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</si>
  <si>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</si>
  <si>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</si>
  <si>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</si>
  <si>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</si>
  <si>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</si>
  <si>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</si>
  <si>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</si>
  <si>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</si>
  <si>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</si>
  <si>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</si>
  <si>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</si>
  <si>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</si>
  <si>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</si>
  <si>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</si>
  <si>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</si>
  <si>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</si>
  <si>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</si>
  <si>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</si>
  <si>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</si>
  <si>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</si>
  <si>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</si>
  <si>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</si>
  <si>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</si>
  <si>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</si>
  <si>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</si>
  <si>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</si>
  <si>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</si>
  <si>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</si>
  <si>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</si>
  <si>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</si>
  <si>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</si>
  <si>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</si>
  <si>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</si>
  <si>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</si>
  <si>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</si>
  <si>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</si>
  <si>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</si>
  <si>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</si>
  <si>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</si>
  <si>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</si>
  <si>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</si>
  <si>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</si>
  <si>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</si>
  <si>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</si>
  <si>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</si>
  <si>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</si>
  <si>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</si>
  <si>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</si>
  <si>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</si>
  <si>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</si>
  <si>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</si>
  <si>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</si>
  <si>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</si>
  <si>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</si>
  <si>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</si>
  <si>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</si>
  <si>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</si>
  <si>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</si>
  <si>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</si>
  <si>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</si>
  <si>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</si>
  <si>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</si>
  <si>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</si>
  <si>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</si>
  <si>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</si>
  <si>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</si>
  <si>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</si>
  <si>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</si>
  <si>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</si>
  <si>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</si>
  <si>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</si>
  <si>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</si>
  <si>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</si>
  <si>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</si>
  <si>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</si>
  <si>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</si>
  <si>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</si>
  <si>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</si>
  <si>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</si>
  <si>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</si>
  <si>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</si>
  <si>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</si>
  <si>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</si>
  <si>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</si>
  <si>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</si>
  <si>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</si>
  <si>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</si>
  <si>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</si>
  <si>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</si>
  <si>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</si>
  <si>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</si>
  <si>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</si>
  <si>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</si>
  <si>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</si>
  <si>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</si>
  <si>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</si>
  <si>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</si>
  <si>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</si>
  <si>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</si>
  <si>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</si>
  <si>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</si>
  <si>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</si>
  <si>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</si>
  <si>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</si>
  <si>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</si>
  <si>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</si>
  <si>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</si>
  <si>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</si>
  <si>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</si>
  <si>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</si>
  <si>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</si>
  <si>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</si>
  <si>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</si>
  <si>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</si>
  <si>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</si>
  <si>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</si>
  <si>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</si>
  <si>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</si>
  <si>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</si>
  <si>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</si>
  <si>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</si>
  <si>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</si>
  <si>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</si>
  <si>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</si>
  <si>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</si>
  <si>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</si>
  <si>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</si>
  <si>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</si>
  <si>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</si>
  <si>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</si>
  <si>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</si>
  <si>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</si>
  <si>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</si>
  <si>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</si>
  <si>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</si>
  <si>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</si>
  <si>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</si>
  <si>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</si>
  <si>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</si>
  <si>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</si>
  <si>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</si>
  <si>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</si>
  <si>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</si>
  <si>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</si>
  <si>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</si>
  <si>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</si>
  <si>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</si>
  <si>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</si>
  <si>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</si>
  <si>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</si>
  <si>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</si>
  <si>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</si>
  <si>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</si>
  <si>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</si>
  <si>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</si>
  <si>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</si>
  <si>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</si>
  <si>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</si>
  <si>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</si>
  <si>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</si>
  <si>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</si>
  <si>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</si>
  <si>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</si>
  <si>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</si>
  <si>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</si>
  <si>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</si>
  <si>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</si>
  <si>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</si>
  <si>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</si>
  <si>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</si>
  <si>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</si>
  <si>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</si>
  <si>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</si>
  <si>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</si>
  <si>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</si>
  <si>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</si>
  <si>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</si>
  <si>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</si>
  <si>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</si>
  <si>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</si>
  <si>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</si>
  <si>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</si>
  <si>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</si>
  <si>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</si>
  <si>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</si>
  <si>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</si>
  <si>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</si>
  <si>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</si>
  <si>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</si>
  <si>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</si>
  <si>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</si>
  <si>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</si>
  <si>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</si>
  <si>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</si>
  <si>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</si>
  <si>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</si>
  <si>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</si>
  <si>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</si>
  <si>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</si>
  <si>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</si>
  <si>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</si>
  <si>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</si>
  <si>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</si>
  <si>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</si>
  <si>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</si>
  <si>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</si>
  <si>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</si>
  <si>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</si>
  <si>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</si>
  <si>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</si>
  <si>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</si>
  <si>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</si>
  <si>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</si>
  <si>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</si>
  <si>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</si>
  <si>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</si>
  <si>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</si>
  <si>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</si>
  <si>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</si>
  <si>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</si>
  <si>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</si>
  <si>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</si>
  <si>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</si>
  <si>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</si>
  <si>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</si>
  <si>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</si>
  <si>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</si>
  <si>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</si>
  <si>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</si>
  <si>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</si>
  <si>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</si>
  <si>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</si>
  <si>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</si>
  <si>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</si>
  <si>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</si>
  <si>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</si>
  <si>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</si>
  <si>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</si>
  <si>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</si>
  <si>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</si>
  <si>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</si>
  <si>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</si>
  <si>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</si>
  <si>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</si>
  <si>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</si>
  <si>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</si>
  <si>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</si>
  <si>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</si>
  <si>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</si>
  <si>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</si>
  <si>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</si>
  <si>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</si>
  <si>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</si>
  <si>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</si>
  <si>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</si>
  <si>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</si>
  <si>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</si>
  <si>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</si>
  <si>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</si>
  <si>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</si>
  <si>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</si>
  <si>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</si>
  <si>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</si>
  <si>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</si>
  <si>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</si>
  <si>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</si>
  <si>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</si>
  <si>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</si>
  <si>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</si>
  <si>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</si>
  <si>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</si>
  <si>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</si>
  <si>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</si>
  <si>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</si>
  <si>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</si>
  <si>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</si>
  <si>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</si>
  <si>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</si>
  <si>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</si>
  <si>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</si>
  <si>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</si>
  <si>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</si>
  <si>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</si>
  <si>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</si>
  <si>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</si>
  <si>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</si>
  <si>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</si>
  <si>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</si>
  <si>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</si>
  <si>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</si>
  <si>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</si>
  <si>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</si>
  <si>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</si>
  <si>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</si>
  <si>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</si>
  <si>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</si>
  <si>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</si>
  <si>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</si>
  <si>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</si>
  <si>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</si>
  <si>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</si>
  <si>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</si>
  <si>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</si>
  <si>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</si>
  <si>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</si>
  <si>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</si>
  <si>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</si>
  <si>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</si>
  <si>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</si>
  <si>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</si>
  <si>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</si>
  <si>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</si>
  <si>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</si>
  <si>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</si>
  <si>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</si>
  <si>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</si>
  <si>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</si>
  <si>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</si>
  <si>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</si>
  <si>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</si>
  <si>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</si>
  <si>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</si>
  <si>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</si>
  <si>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</si>
  <si>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</si>
  <si>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</si>
  <si>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</si>
  <si>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</si>
  <si>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</si>
  <si>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</si>
  <si>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</si>
  <si>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</si>
  <si>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</si>
  <si>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</si>
  <si>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</si>
  <si>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</si>
  <si>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</si>
  <si>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</si>
  <si>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</si>
  <si>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</si>
  <si>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</si>
  <si>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</si>
  <si>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</si>
  <si>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</si>
  <si>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</si>
  <si>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</si>
  <si>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</si>
  <si>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</si>
  <si>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</si>
  <si>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</si>
  <si>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</si>
  <si>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</si>
  <si>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</si>
  <si>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</si>
  <si>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</si>
  <si>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</si>
  <si>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</si>
  <si>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</si>
  <si>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</si>
  <si>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</si>
  <si>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</si>
  <si>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</si>
  <si>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</si>
  <si>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</si>
  <si>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</si>
  <si>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</si>
  <si>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</si>
  <si>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</si>
  <si>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</si>
  <si>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</si>
  <si>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</si>
  <si>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</si>
  <si>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</si>
  <si>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</si>
  <si>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</si>
  <si>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</si>
  <si>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</si>
  <si>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</si>
  <si>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</si>
  <si>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</si>
  <si>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</si>
  <si>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</si>
  <si>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</si>
  <si>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</si>
  <si>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</si>
  <si>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</si>
  <si>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</si>
  <si>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</si>
  <si>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</si>
  <si>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</si>
  <si>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</si>
  <si>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</si>
  <si>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</si>
  <si>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</si>
  <si>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</si>
  <si>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</si>
  <si>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</si>
  <si>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</si>
  <si>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</si>
  <si>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</si>
  <si>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</si>
  <si>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</si>
  <si>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</si>
  <si>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</si>
  <si>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</si>
  <si>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</si>
  <si>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</si>
  <si>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</si>
  <si>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</si>
  <si>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</si>
  <si>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</si>
  <si>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</si>
  <si>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</si>
  <si>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</si>
  <si>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</si>
  <si>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</si>
  <si>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</si>
  <si>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</si>
  <si>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</si>
  <si>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</si>
  <si>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</si>
  <si>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</si>
  <si>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</si>
  <si>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</si>
  <si>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</si>
  <si>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</si>
  <si>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</si>
  <si>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</si>
  <si>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</si>
  <si>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</si>
  <si>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</si>
  <si>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</si>
  <si>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</si>
  <si>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</si>
  <si>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</si>
  <si>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</si>
  <si>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</si>
  <si>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</si>
  <si>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</si>
  <si>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</si>
  <si>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</si>
  <si>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</si>
  <si>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</si>
  <si>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</si>
  <si>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</si>
  <si>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</si>
  <si>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</si>
  <si>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</si>
  <si>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</si>
  <si>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</si>
  <si>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</si>
  <si>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</si>
  <si>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</si>
  <si>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</si>
  <si>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</si>
  <si>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</si>
  <si>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</si>
  <si>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</si>
  <si>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</si>
  <si>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</si>
  <si>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</si>
  <si>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</si>
  <si>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</si>
  <si>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</si>
  <si>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</si>
  <si>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</si>
  <si>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</si>
  <si>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</si>
  <si>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</si>
  <si>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</si>
  <si>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</si>
  <si>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</si>
  <si>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</si>
  <si>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</si>
  <si>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</si>
  <si>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</si>
  <si>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</si>
  <si>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</si>
  <si>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</si>
  <si>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</si>
  <si>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</si>
  <si>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</si>
  <si>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</si>
  <si>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</si>
  <si>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</si>
  <si>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</si>
  <si>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</si>
  <si>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</si>
  <si>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</si>
  <si>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</si>
  <si>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</si>
  <si>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</si>
  <si>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</si>
  <si>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</si>
  <si>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</si>
  <si>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</si>
  <si>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</si>
  <si>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</si>
  <si>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</si>
  <si>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</si>
  <si>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</si>
  <si>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</si>
  <si>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</si>
  <si>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</si>
  <si>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</si>
  <si>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</si>
  <si>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</si>
  <si>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</si>
  <si>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</si>
  <si>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</si>
  <si>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</si>
  <si>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</si>
  <si>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</si>
  <si>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</si>
  <si>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</si>
  <si>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</si>
  <si>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</si>
  <si>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</si>
  <si>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</si>
  <si>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</si>
  <si>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</si>
  <si>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</si>
  <si>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</si>
  <si>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</si>
  <si>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</si>
  <si>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</si>
  <si>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</si>
  <si>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</si>
  <si>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</si>
  <si>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</si>
  <si>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</si>
  <si>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</si>
  <si>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</si>
  <si>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</si>
  <si>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</si>
  <si>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</si>
  <si>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</si>
  <si>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</si>
  <si>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</si>
  <si>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</si>
  <si>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</si>
  <si>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</si>
  <si>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</si>
  <si>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</si>
  <si>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</si>
  <si>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</si>
  <si>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</si>
  <si>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</si>
  <si>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</si>
  <si>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</si>
  <si>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</si>
  <si>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</si>
  <si>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</si>
  <si>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</si>
  <si>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</si>
  <si>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</si>
  <si>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</si>
  <si>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</si>
  <si>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</si>
  <si>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</si>
  <si>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</si>
  <si>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</si>
  <si>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</si>
  <si>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</si>
  <si>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</si>
  <si>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</si>
  <si>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</si>
  <si>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</si>
  <si>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</si>
  <si>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</si>
  <si>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</si>
  <si>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</si>
  <si>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</si>
  <si>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</si>
  <si>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</si>
  <si>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</si>
  <si>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</si>
  <si>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</si>
  <si>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</si>
  <si>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</si>
  <si>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</si>
  <si>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</si>
  <si>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</si>
  <si>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</si>
  <si>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</si>
  <si>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</si>
  <si>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</si>
  <si>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</si>
  <si>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</si>
  <si>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</si>
  <si>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</si>
  <si>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</si>
  <si>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</si>
  <si>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</si>
  <si>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</si>
  <si>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</si>
  <si>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</si>
  <si>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</si>
  <si>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</si>
  <si>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</si>
  <si>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</si>
  <si>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</si>
  <si>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</si>
  <si>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</si>
  <si>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</si>
  <si>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</si>
  <si>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</si>
  <si>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</si>
  <si>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</si>
  <si>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</si>
  <si>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</si>
  <si>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</si>
  <si>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</si>
  <si>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</si>
  <si>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</si>
  <si>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</si>
  <si>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</si>
  <si>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</si>
  <si>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</si>
  <si>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</si>
  <si>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</si>
  <si>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</si>
  <si>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</si>
  <si>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</si>
  <si>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</si>
  <si>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</si>
  <si>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</si>
  <si>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</si>
  <si>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</si>
  <si>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</si>
  <si>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</si>
  <si>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</si>
  <si>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</si>
  <si>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</si>
  <si>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</si>
  <si>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</si>
  <si>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</si>
  <si>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</si>
  <si>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</si>
  <si>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</si>
  <si>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</si>
  <si>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</si>
  <si>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</si>
  <si>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</si>
  <si>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</si>
  <si>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</si>
  <si>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</si>
  <si>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</si>
  <si>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</si>
  <si>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</si>
  <si>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</si>
  <si>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</si>
  <si>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</si>
  <si>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</si>
  <si>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</si>
  <si>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</si>
  <si>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</si>
  <si>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</si>
  <si>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</si>
  <si>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</si>
  <si>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</si>
  <si>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</si>
  <si>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</si>
  <si>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</si>
  <si>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</si>
  <si>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</si>
  <si>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</si>
  <si>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</si>
  <si>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</si>
  <si>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</si>
  <si>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</si>
  <si>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115097099100115097</t>
  </si>
  <si>
    <t>115097100097115</t>
  </si>
  <si>
    <t>100097115100</t>
  </si>
  <si>
    <t>SHARAT INDUSTRIES LIMITED</t>
  </si>
  <si>
    <t>31-12-2016</t>
  </si>
  <si>
    <t>S PRASADA REDDY</t>
  </si>
  <si>
    <t>S DEVAKI</t>
  </si>
  <si>
    <t>S CHARITA REDDY</t>
  </si>
  <si>
    <t>S SHARAT REDDY</t>
  </si>
  <si>
    <t>SESHADRI MADRAS RAMANATHAN</t>
  </si>
  <si>
    <t xml:space="preserve"> VENKATA RAMA RAJU DOMMA RAJU</t>
  </si>
  <si>
    <t>SITA MANIKYAM KONALA</t>
  </si>
  <si>
    <t>ATCHUTA RAMI REDDY KONALA</t>
  </si>
  <si>
    <t>T. RADHA KRISHNAN</t>
  </si>
  <si>
    <t>VIJAYA LAKSHAMAMMA POLAM REDDY</t>
  </si>
  <si>
    <t>D. KAUSALYA REDDY</t>
  </si>
  <si>
    <t>D. MADHAVI REDDY</t>
  </si>
  <si>
    <t>PADMAJA AMILINENI</t>
  </si>
  <si>
    <t xml:space="preserve">VIVEKANANDA REDDY GAJJALA </t>
  </si>
  <si>
    <t>VENKATA SUNEETHA NERELLA</t>
  </si>
  <si>
    <t xml:space="preserve">A. ASOKAN </t>
  </si>
  <si>
    <t xml:space="preserve">P.S. SRINATH </t>
  </si>
  <si>
    <t>P. K. SHANMUGAM</t>
  </si>
  <si>
    <t>RAMESH PALLERLAMUDI</t>
  </si>
  <si>
    <t>CHAMUNDESWARI PALLERLAMUDI</t>
  </si>
  <si>
    <t>RAMAKRISHNA BOBBA</t>
  </si>
  <si>
    <t>P.K.P. ARAYANAN</t>
  </si>
  <si>
    <t>P.K. SIVA KUMAR</t>
  </si>
  <si>
    <t>SUBRAMANYAM RAJUSURAPARAJU</t>
  </si>
  <si>
    <t>SARADA YETURU</t>
  </si>
  <si>
    <t>GEETHA SUDDHA KODURU</t>
  </si>
  <si>
    <t>G.E. KOTESWARI</t>
  </si>
  <si>
    <t>MALEMPATI RANGA RAO</t>
  </si>
  <si>
    <t>BHAKTAVASTALAM VENKATARAMANA</t>
  </si>
  <si>
    <t>SUDHA RANI ATLURI</t>
  </si>
  <si>
    <t>S. RANGARAJAN</t>
  </si>
  <si>
    <t>R. MANOHARAN</t>
  </si>
  <si>
    <t>J.V.L.R. DEVI</t>
  </si>
  <si>
    <t>VENKATESWARA RAO NADELLA</t>
  </si>
  <si>
    <t>VANAJA RANI DODDAPANENI</t>
  </si>
  <si>
    <t>UDAYA BHASKARA RAO AKKINENI</t>
  </si>
  <si>
    <t>CHANDRA KALA BANDARU</t>
  </si>
  <si>
    <t>VIMALA GATTU</t>
  </si>
  <si>
    <t>ADINARAYANA GATTU</t>
  </si>
  <si>
    <t>APPAJI RAO VANGAPANDU</t>
  </si>
  <si>
    <t>SURESH BABU DEVINENI</t>
  </si>
  <si>
    <t>VENKATESHWARA RAO TUMMALA</t>
  </si>
  <si>
    <t>J. GEETANJALI</t>
  </si>
  <si>
    <t>BASAVESWARI TIPIRNENI</t>
  </si>
  <si>
    <t>SANDHYA DEVI JUTURU</t>
  </si>
  <si>
    <t>SITARAMAIAH PARCHURI</t>
  </si>
  <si>
    <t>USHA PATIBANDLA</t>
  </si>
  <si>
    <t>PRASUNAMBA KOTHA</t>
  </si>
  <si>
    <t>S.V. KASTURI</t>
  </si>
  <si>
    <t>S. SRIDHARAN</t>
  </si>
  <si>
    <t>TEJOMAI VUYYURU</t>
  </si>
  <si>
    <t>VUYYURU CHANDRA KUMARI</t>
  </si>
  <si>
    <t>VUYYURU LAKSHMAIAH</t>
  </si>
  <si>
    <t>ANAND KUMAR</t>
  </si>
  <si>
    <t>KUMARASWAMY PUVVADA</t>
  </si>
  <si>
    <t>SARADA GOLLAPOTHU</t>
  </si>
  <si>
    <t>SATYANARAYANA POOSRLA</t>
  </si>
  <si>
    <t>SRI RAMULU GANTA</t>
  </si>
  <si>
    <t>GOWRI SANKAR NARAYAN PRASAD BARATAM</t>
  </si>
  <si>
    <t>CHINA GUMPASWAMY INDUPURU</t>
  </si>
  <si>
    <t>AMBICA CHINNARI</t>
  </si>
  <si>
    <t>RAMA KRISHNA RAO PENTAPATI</t>
  </si>
  <si>
    <t>BALAJI RAO GANTA</t>
  </si>
  <si>
    <t>PRASANNA LAKSHMI KOTHA</t>
  </si>
  <si>
    <t>GITESHWARA RAO</t>
  </si>
  <si>
    <t>VEERA RAGHAVULU</t>
  </si>
  <si>
    <t>ARAYANA</t>
  </si>
  <si>
    <t xml:space="preserve">GANESH </t>
  </si>
  <si>
    <t>MOHAN RAJU</t>
  </si>
  <si>
    <t>VIJAY KUMAR</t>
  </si>
  <si>
    <t>J. MOHAN RAM</t>
  </si>
  <si>
    <t>SURENDRA REDDY B</t>
  </si>
  <si>
    <t>VENKATESAARLU TUNIKIPATI</t>
  </si>
  <si>
    <t>VENKATESWARA RAO THOTAKURA</t>
  </si>
  <si>
    <t>JASDEEP SINGH WALIA</t>
  </si>
  <si>
    <t>SHISHU PAUL MITTAL</t>
  </si>
  <si>
    <t>SATYA PAUL</t>
  </si>
  <si>
    <t>YASH PAUL</t>
  </si>
  <si>
    <t>SUNITA</t>
  </si>
  <si>
    <t xml:space="preserve">MEENU RANI </t>
  </si>
  <si>
    <t>NISHI GUPTA</t>
  </si>
  <si>
    <t>SAN DEEP KUMAR</t>
  </si>
  <si>
    <t>DARSHAN KUMAR SINGLA</t>
  </si>
  <si>
    <t>KRISHNA GOPAL</t>
  </si>
  <si>
    <t>SUNIL JAIN</t>
  </si>
  <si>
    <t>POOJA MEHTA</t>
  </si>
  <si>
    <t>KAMESHWARAMMA ANUMALA</t>
  </si>
  <si>
    <t>KULWANTRAJ</t>
  </si>
  <si>
    <t>JETTI KRISHNA REDDY</t>
  </si>
  <si>
    <t>B. SUJATHA</t>
  </si>
  <si>
    <t>KRISHNA KARIKATI</t>
  </si>
  <si>
    <t>PARVATHA REDDI SOUJANYA REDDY</t>
  </si>
  <si>
    <t>P. SUPRIYA REDDY</t>
  </si>
  <si>
    <t>PARVATHA REDDY  SASHIDHAR REDDY</t>
  </si>
  <si>
    <t>SRINIVASA RAO SUREDDI</t>
  </si>
  <si>
    <t>UDAYA KIRAN BASI REDDY</t>
  </si>
  <si>
    <t xml:space="preserve">S. MALLIKA BADRINATH </t>
  </si>
  <si>
    <t>MURALI PENUMUTCU</t>
  </si>
  <si>
    <t>DHANRAJ SURESHCHAND KALANTRI</t>
  </si>
  <si>
    <t>DHANRAJ RAMESHCHAND KALANTRI</t>
  </si>
  <si>
    <t>DHANRAJ MAHESHCHAND KALANTRI</t>
  </si>
  <si>
    <t>VENKATESWARLU PACHIPULUSU</t>
  </si>
  <si>
    <t>GOPAL REDY DASARI</t>
  </si>
  <si>
    <t>MADHUKAR REDDY DASARI</t>
  </si>
  <si>
    <t>RAVINDRA REDDY VONTELA</t>
  </si>
  <si>
    <t>PRATAP REDDY DASARI</t>
  </si>
  <si>
    <t>RAVINDER REDDY DASARI</t>
  </si>
  <si>
    <t>TIRUPATHI REDDY KETHIREDDY</t>
  </si>
  <si>
    <t>RANGAREDDY VONTELA</t>
  </si>
  <si>
    <t>ANANTHA REDDY DASARI</t>
  </si>
  <si>
    <t>SUDHAKAR REDDY DASARI</t>
  </si>
  <si>
    <t>RAJI REDDY DASARI</t>
  </si>
  <si>
    <t>S. RAJYALAXMI</t>
  </si>
  <si>
    <t>SATYANARAYANA MURTHY CHAKKA</t>
  </si>
  <si>
    <t>SRINIVASA RAO KOTTA</t>
  </si>
  <si>
    <t>SITA RAMARAO BARNALA</t>
  </si>
  <si>
    <t>PRABHAKARA RAO BARATAM</t>
  </si>
  <si>
    <t xml:space="preserve">NUKARATNAM GANTA </t>
  </si>
  <si>
    <t>ADIVISHNU GANTA</t>
  </si>
  <si>
    <t>GOVINDA RA PILLA</t>
  </si>
  <si>
    <t>KRISHNA MOHAN INDUPURU</t>
  </si>
  <si>
    <t>SURENDRA NAIDU SANDRA</t>
  </si>
  <si>
    <t>RANI R.</t>
  </si>
  <si>
    <t>IRIS TERESA VAZ</t>
  </si>
  <si>
    <t>PADMA SUBRAMANIAN</t>
  </si>
  <si>
    <t>KANAKA DURGA PARIMI</t>
  </si>
  <si>
    <t>ELINENI KANAKA DURGA VALLI</t>
  </si>
  <si>
    <t>MEENA KUMARI CHAKKA</t>
  </si>
  <si>
    <t>GUNNESWARA RAO INKULU</t>
  </si>
  <si>
    <t xml:space="preserve">HARANATH BABA PASUMARTHY </t>
  </si>
  <si>
    <t>GOWRI SANKAR RAO GEMBALI</t>
  </si>
  <si>
    <t>RAMAKRISHNA KUMARI K.</t>
  </si>
  <si>
    <t>JAKKA RADHA REDDY</t>
  </si>
  <si>
    <t>JAKKASULOCJHANAMMA</t>
  </si>
  <si>
    <t>JAKKA GOPAL REDDY</t>
  </si>
  <si>
    <t>SUBBA RAMI REDDY INDURU</t>
  </si>
  <si>
    <t>POTHAM RAMATHOLISAMA</t>
  </si>
  <si>
    <t xml:space="preserve">PRAFULL CHANDRA MISHRA </t>
  </si>
  <si>
    <t xml:space="preserve">PRAFULL C. MISHRA </t>
  </si>
  <si>
    <t>SUDHA SURF</t>
  </si>
  <si>
    <t>PULAKURTHI SATYA PRADEEP</t>
  </si>
  <si>
    <t>K. LAKSHMA REDDY</t>
  </si>
  <si>
    <t>RAKESH MEHTA</t>
  </si>
  <si>
    <t>REVATHI PAPANI</t>
  </si>
  <si>
    <t>SIVA PRASAD KURAKU</t>
  </si>
  <si>
    <t>PRASHUN KUMAR DUTT</t>
  </si>
  <si>
    <t>SUPRIYA UDTHA</t>
  </si>
  <si>
    <t>RANGANAYAKAMMA ARUMALLA</t>
  </si>
  <si>
    <t>U.L. SRINIVASULU</t>
  </si>
  <si>
    <t>A.B. RAO</t>
  </si>
  <si>
    <t>P. RAGHU RAM REDDY</t>
  </si>
  <si>
    <t>RAMANI  C.V.</t>
  </si>
  <si>
    <t>BHAVANI RAMANATHAN</t>
  </si>
  <si>
    <t>VIJAYA DURGA NAGUBANDI</t>
  </si>
  <si>
    <t>SATYA SUBRAMANYAM NAGUBANDI</t>
  </si>
  <si>
    <t>NALAMADA GAUTHAM KUMAR</t>
  </si>
  <si>
    <t>SEWARNA LATHA K.</t>
  </si>
  <si>
    <t>NAGENDRA PRASAD CHITTURI</t>
  </si>
  <si>
    <t>JASTI SRI RAMACHANDRA PRASAD</t>
  </si>
  <si>
    <t>SREELAKSHMI</t>
  </si>
  <si>
    <t>VENKATA REDDY KURRE</t>
  </si>
  <si>
    <t>PAKKIRA REDDY POTHI REDDY</t>
  </si>
  <si>
    <t>PRAVEEN KILARU</t>
  </si>
  <si>
    <t>KAMESHWARA RAO NARAYANAM</t>
  </si>
  <si>
    <t>UMADEVI N. VAYANAM</t>
  </si>
  <si>
    <t xml:space="preserve">C.S. RAO </t>
  </si>
  <si>
    <t>M. SATYANARAYAN VARMA</t>
  </si>
  <si>
    <t>G.VENKATESWARA VARMA</t>
  </si>
  <si>
    <t>VENKATA KRISHNA KAMBHAMPATI</t>
  </si>
  <si>
    <t>SUJATHA LAKKA</t>
  </si>
  <si>
    <t>JAYANTHI GURUJALA</t>
  </si>
  <si>
    <t>PRAMILA LAKKA</t>
  </si>
  <si>
    <t>MADHVI REDDY REDDY</t>
  </si>
  <si>
    <t>LAKSHMI DEVI GURAJALA</t>
  </si>
  <si>
    <t>VINDHYA ANNAM</t>
  </si>
  <si>
    <t>D. KAMALA</t>
  </si>
  <si>
    <t>K. NARASIMHA REDDY</t>
  </si>
  <si>
    <t>K. VENKATA RAMI REDDY</t>
  </si>
  <si>
    <t>D. HANUMANTH REDDY</t>
  </si>
  <si>
    <t>K. RAJESH REDDY</t>
  </si>
  <si>
    <t>D. LAXMI DEVI</t>
  </si>
  <si>
    <t>M. CHINNA KRISHNA REDDY</t>
  </si>
  <si>
    <t>DEEPIKA K. REDDY</t>
  </si>
  <si>
    <t>INDIRA REDDY</t>
  </si>
  <si>
    <t>N. VIJAYA LAKSHMI</t>
  </si>
  <si>
    <t>SATYA KUMAR MANDAVILLI</t>
  </si>
  <si>
    <t>MANGA TAYARU MANDAVALLI</t>
  </si>
  <si>
    <t>PADMAVATI MANDAVALLI</t>
  </si>
  <si>
    <t>VALLI SUBHADRA MANDAVALI</t>
  </si>
  <si>
    <t>RATHNAMANIKYAMBA MANDAVALLI</t>
  </si>
  <si>
    <t>MAMATHA PARAPALLEY</t>
  </si>
  <si>
    <t>SAMATHA PARAPALLEY</t>
  </si>
  <si>
    <t>JAGAN MOHAN RAO PARAPALLEY</t>
  </si>
  <si>
    <t>ANAJNA REDDY</t>
  </si>
  <si>
    <t xml:space="preserve">V. L. GEETHA </t>
  </si>
  <si>
    <t>C. ARUNA</t>
  </si>
  <si>
    <t>V. RAMMURTHY REDDY</t>
  </si>
  <si>
    <t>D. SURENDRA REDDY</t>
  </si>
  <si>
    <t>A.L. BHOORATHNAM ALUGADDA</t>
  </si>
  <si>
    <t>PATTABHI RAMIAH MEKALA</t>
  </si>
  <si>
    <t>HEMAVATHI MEKALA</t>
  </si>
  <si>
    <t>L. RAJA SHANKAR ALUGADDA</t>
  </si>
  <si>
    <t>A.L. SUDERSHAN ALUGADDA</t>
  </si>
  <si>
    <t>VENKATESHWARA RAO CHIKYALA</t>
  </si>
  <si>
    <t xml:space="preserve">R. MADHU </t>
  </si>
  <si>
    <t>SURYACHANDRA REDDY</t>
  </si>
  <si>
    <t>P.S. BHALLA</t>
  </si>
  <si>
    <t>KAANTA DEVI T. PRAJAPATI</t>
  </si>
  <si>
    <t>ASHOK MB. AHUJA</t>
  </si>
  <si>
    <t>SARASA RAMANATHAN</t>
  </si>
  <si>
    <t>JYOTI SHANTI</t>
  </si>
  <si>
    <t>DEEPAK MEHRA</t>
  </si>
  <si>
    <t>R. GOVERDHAN</t>
  </si>
  <si>
    <t>ANCHERY RAMANATHAN</t>
  </si>
  <si>
    <t>ANAND KUMAR CHATOPADHYAY</t>
  </si>
  <si>
    <t>MAHESH BHANDARI</t>
  </si>
  <si>
    <t>VINAYAK RACHANDDRA ADNA</t>
  </si>
  <si>
    <t>SUNIL  DAS GUPTA</t>
  </si>
  <si>
    <t>SREEMANGALATHU NANU SURENDRAN</t>
  </si>
  <si>
    <t>KAKKARA BALACHANDRAN</t>
  </si>
  <si>
    <t>CHEMMANOOR ARAVINDAKSHAN NA</t>
  </si>
  <si>
    <t>DAYANAND S. KUNDER</t>
  </si>
  <si>
    <t>CHETHIKATTIL GANGHADHARAN</t>
  </si>
  <si>
    <t>RAJEEV SHANKAR NARAYAN</t>
  </si>
  <si>
    <t>G. PRASHANTH REDDY</t>
  </si>
  <si>
    <t>PROMODINI OJHA</t>
  </si>
  <si>
    <t>BAYANA SURYANARAYANA</t>
  </si>
  <si>
    <t>A.A.BALASUBRAMANYAM</t>
  </si>
  <si>
    <t>SEHRUBANU YUSUF PEDHIWALA</t>
  </si>
  <si>
    <t>SOHAN LAL SINGLA</t>
  </si>
  <si>
    <t>ASHOK KUMAR KUSHWAHA</t>
  </si>
  <si>
    <t>MANORANJAN R SHROFF(J/H) HANSA MS</t>
  </si>
  <si>
    <t>LAVU SURESH BABU</t>
  </si>
  <si>
    <t xml:space="preserve">P.M. RAO </t>
  </si>
  <si>
    <t>N. RAMABRAMHA SASTRY</t>
  </si>
  <si>
    <t>R. VANISRI</t>
  </si>
  <si>
    <t>P. RAMESH</t>
  </si>
  <si>
    <t>D. PRAKASH</t>
  </si>
  <si>
    <t>KALYAN KUMAR RAKSHIT</t>
  </si>
  <si>
    <t>SAYA KURIEN</t>
  </si>
  <si>
    <t>MAHENDER PUNJABI &amp;  SURENDRA PUNJABI</t>
  </si>
  <si>
    <t>PREMCHAND PANJABI &amp; VEERANDRA PUNJABI</t>
  </si>
  <si>
    <t>ASHA SAMAL &amp; RANUJA SAMAL</t>
  </si>
  <si>
    <t>U VINOD KUMAR JAIN</t>
  </si>
  <si>
    <t>MONIKA JAIN</t>
  </si>
  <si>
    <t>UMABEN PATEL &amp; PRANJIVN PATEL</t>
  </si>
  <si>
    <t>KRISHNA KUMAR AGARWAL</t>
  </si>
  <si>
    <t>M. BHARADWAJA RAO</t>
  </si>
  <si>
    <t>SUDHA YADAV</t>
  </si>
  <si>
    <t>N. SANTHI</t>
  </si>
  <si>
    <t>K. MAHENDHAR REDDY</t>
  </si>
  <si>
    <t>REKHABEN M BHATT &amp;  HEMANTH K M BHATT</t>
  </si>
  <si>
    <t>RANJEEV HN</t>
  </si>
  <si>
    <t>KAVITA SUNIL OSWAL</t>
  </si>
  <si>
    <t>AVNISH SOMANI</t>
  </si>
  <si>
    <t>REKHA SUREKA</t>
  </si>
  <si>
    <t>DEVENDRA CHANDRA MODI</t>
  </si>
  <si>
    <t>KANAGOLA  ANURADHA</t>
  </si>
  <si>
    <t>B. SARAVAN KUMAR</t>
  </si>
  <si>
    <t>DAVESH KUMAR JAIN</t>
  </si>
  <si>
    <t>PREMGEETHA KOTHARI</t>
  </si>
  <si>
    <t>SATYA BISWAS</t>
  </si>
  <si>
    <t>NALLURU VENKATARAMANA BABU</t>
  </si>
  <si>
    <t>SR PALANISAMY &amp; LAKSHMI PALANISAMY</t>
  </si>
  <si>
    <t>AMRPS2072B</t>
  </si>
  <si>
    <t>AMRPS2074H</t>
  </si>
  <si>
    <t>AIRPC9253C</t>
  </si>
  <si>
    <t>BQFPS9213R</t>
  </si>
  <si>
    <t>ABAAA9999Z</t>
  </si>
  <si>
    <t>ACAAA9999Z</t>
  </si>
  <si>
    <t>ADAAA9999Z</t>
  </si>
  <si>
    <t>AEAAA9999Z</t>
  </si>
  <si>
    <t>AFAAA9999Z</t>
  </si>
  <si>
    <t>AGAAA9999Z</t>
  </si>
  <si>
    <t>AHAAA9999Z</t>
  </si>
  <si>
    <t>AIAAA9999Z</t>
  </si>
  <si>
    <t>AJAAA9999Z</t>
  </si>
  <si>
    <t>AKAAA9999Z</t>
  </si>
  <si>
    <t>ALAAA9999Z</t>
  </si>
  <si>
    <t>AMAAA9999Z</t>
  </si>
  <si>
    <t>ANAAA9999Z</t>
  </si>
  <si>
    <t>AOAAA9999Z</t>
  </si>
  <si>
    <t>APAAA9999Z</t>
  </si>
  <si>
    <t>AQAAA9999Z</t>
  </si>
  <si>
    <t>ARAAA9999Z</t>
  </si>
  <si>
    <t>ASAAA9999Z</t>
  </si>
  <si>
    <t>ATAAA9999Z</t>
  </si>
  <si>
    <t>AUAAA9999Z</t>
  </si>
  <si>
    <t>AVAAA9999Z</t>
  </si>
  <si>
    <t>AWAAA9999Z</t>
  </si>
  <si>
    <t>AXAAA9999Z</t>
  </si>
  <si>
    <t>AYAAA9999Z</t>
  </si>
  <si>
    <t>AZAAA9999Z</t>
  </si>
  <si>
    <t>AABAA9999Z</t>
  </si>
  <si>
    <t>AACAA9999Z</t>
  </si>
  <si>
    <t>AADAA9999Z</t>
  </si>
  <si>
    <t>AAEAA9999Z</t>
  </si>
  <si>
    <t>AAFAA9999Z</t>
  </si>
  <si>
    <t>AAGAA9999Z</t>
  </si>
  <si>
    <t>AAHAA9999Z</t>
  </si>
  <si>
    <t>AAIAA9999Z</t>
  </si>
  <si>
    <t>AAJAA9999Z</t>
  </si>
  <si>
    <t>AAKAA9999Z</t>
  </si>
  <si>
    <t>AALAA9999Z</t>
  </si>
  <si>
    <t>AAMAA9999Z</t>
  </si>
  <si>
    <t>AANAA9999Z</t>
  </si>
  <si>
    <t>AAOAA9999Z</t>
  </si>
  <si>
    <t>AAPAA9999Z</t>
  </si>
  <si>
    <t>AAQAA9999Z</t>
  </si>
  <si>
    <t>AARAA9999Z</t>
  </si>
  <si>
    <t>AASAA9999Z</t>
  </si>
  <si>
    <t>AATAA9999Z</t>
  </si>
  <si>
    <t>AAUAA9999Z</t>
  </si>
  <si>
    <t>AAVAA9999Z</t>
  </si>
  <si>
    <t>AAWAA9999Z</t>
  </si>
  <si>
    <t>AAXAA9999Z</t>
  </si>
  <si>
    <t>AAYAA9999Z</t>
  </si>
  <si>
    <t>AAZAA9999Z</t>
  </si>
  <si>
    <t>AAABA9999Z</t>
  </si>
  <si>
    <t>AAACA9999Z</t>
  </si>
  <si>
    <t>AAADA9999Z</t>
  </si>
  <si>
    <t>AAAEA9999Z</t>
  </si>
  <si>
    <t>AAAFA9999Z</t>
  </si>
  <si>
    <t>AAAGA9999Z</t>
  </si>
  <si>
    <t>AAAHA9999Z</t>
  </si>
  <si>
    <t>AAAIA9999Z</t>
  </si>
  <si>
    <t>AAAJA9999Z</t>
  </si>
  <si>
    <t>AAAKA9999Z</t>
  </si>
  <si>
    <t>AAALA9999Z</t>
  </si>
  <si>
    <t>AAAMA9999Z</t>
  </si>
  <si>
    <t>AAANA9999Z</t>
  </si>
  <si>
    <t>AAAOA9999Z</t>
  </si>
  <si>
    <t>AAAPA9999Z</t>
  </si>
  <si>
    <t>AAAQA9999Z</t>
  </si>
  <si>
    <t>AAARA9999Z</t>
  </si>
  <si>
    <t>AAASA9999Z</t>
  </si>
  <si>
    <t>AAATA9999Z</t>
  </si>
  <si>
    <t>AAAUA9999Z</t>
  </si>
  <si>
    <t>AAAVA9999Z</t>
  </si>
  <si>
    <t>AAAWA9999Z</t>
  </si>
  <si>
    <t>AAAXA9999Z</t>
  </si>
  <si>
    <t>AAAYA9999Z</t>
  </si>
  <si>
    <t>AAAZA9999Z</t>
  </si>
  <si>
    <t>AAAAB9999Z</t>
  </si>
  <si>
    <t>AAAAC9999Z</t>
  </si>
  <si>
    <t>AAAAD9999Z</t>
  </si>
  <si>
    <t>AAAAE9999Z</t>
  </si>
  <si>
    <t>AAAAF9999Z</t>
  </si>
  <si>
    <t>AAAAG9999Z</t>
  </si>
  <si>
    <t>AAAAH9999Z</t>
  </si>
  <si>
    <t>AAAAI9999Z</t>
  </si>
  <si>
    <t>AAAAJ9999Z</t>
  </si>
  <si>
    <t>AAAAK9999Z</t>
  </si>
  <si>
    <t>AAAAL9999Z</t>
  </si>
  <si>
    <t>AAAAM9999Z</t>
  </si>
  <si>
    <t>AAAAN9999Z</t>
  </si>
  <si>
    <t>AAAAO9999Z</t>
  </si>
  <si>
    <t>AAAAP9999Z</t>
  </si>
  <si>
    <t>AAAAQ9999Z</t>
  </si>
  <si>
    <t>AAAAR9999Z</t>
  </si>
  <si>
    <t>AAAAS9999Z</t>
  </si>
  <si>
    <t>AAAAT9999Z</t>
  </si>
  <si>
    <t>AAAAU9999Z</t>
  </si>
  <si>
    <t>AAAAV9999Z</t>
  </si>
  <si>
    <t>AAAAW9999Z</t>
  </si>
  <si>
    <t>AAAAX9999Z</t>
  </si>
  <si>
    <t>AAAAY9999Z</t>
  </si>
  <si>
    <t>AAAAZ9999Z</t>
  </si>
  <si>
    <t>BBBBB9999Z</t>
  </si>
  <si>
    <t>BCBBB9999Z</t>
  </si>
  <si>
    <t>BDBBB9999Z</t>
  </si>
  <si>
    <t>BEBBB9999Z</t>
  </si>
  <si>
    <t>BFBBB9999Z</t>
  </si>
  <si>
    <t>BGBBB9999Z</t>
  </si>
  <si>
    <t>BHBBB9999Z</t>
  </si>
  <si>
    <t>BIBBB9999Z</t>
  </si>
  <si>
    <t>BJBBB9999Z</t>
  </si>
  <si>
    <t>BKBBB9999Z</t>
  </si>
  <si>
    <t>BLBBB9999Z</t>
  </si>
  <si>
    <t>BMBBB9999Z</t>
  </si>
  <si>
    <t>BNBBB9999Z</t>
  </si>
  <si>
    <t>BOBBB9999Z</t>
  </si>
  <si>
    <t>BPBBB9999Z</t>
  </si>
  <si>
    <t>BQBBB9999Z</t>
  </si>
  <si>
    <t>BRBBB9999Z</t>
  </si>
  <si>
    <t>BSBBB9999Z</t>
  </si>
  <si>
    <t>BTBBB9999Z</t>
  </si>
  <si>
    <t>BUBBB9999Z</t>
  </si>
  <si>
    <t>BVBBB9999Z</t>
  </si>
  <si>
    <t>BWBBB9999Z</t>
  </si>
  <si>
    <t>BXBBB9999Z</t>
  </si>
  <si>
    <t>BYBBB9999Z</t>
  </si>
  <si>
    <t>BZBBB9999Z</t>
  </si>
  <si>
    <t>BBABB9999Z</t>
  </si>
  <si>
    <t>BBCBB9999Z</t>
  </si>
  <si>
    <t>BBDBB9999Z</t>
  </si>
  <si>
    <t>BBEBB9999Z</t>
  </si>
  <si>
    <t>BBFBB9999Z</t>
  </si>
  <si>
    <t>BBGBB9999Z</t>
  </si>
  <si>
    <t>BBHBB9999D</t>
  </si>
  <si>
    <t>BBIBB9999Z</t>
  </si>
  <si>
    <t>BBJBB9999Z</t>
  </si>
  <si>
    <t>BBKBB9999Z</t>
  </si>
  <si>
    <t>BBLBB9999Z</t>
  </si>
  <si>
    <t>BBMBB9999Z</t>
  </si>
  <si>
    <t>BBNBB9999Z</t>
  </si>
  <si>
    <t>BBOBB9999Z</t>
  </si>
  <si>
    <t>BBPBB9999Z</t>
  </si>
  <si>
    <t>BBQBB9999Z</t>
  </si>
  <si>
    <t>BBRBB9999Z</t>
  </si>
  <si>
    <t>BBSBB9999Z</t>
  </si>
  <si>
    <t>BBTBB9999Z</t>
  </si>
  <si>
    <t>BBUBB9999Z</t>
  </si>
  <si>
    <t>BBVBB9999Z</t>
  </si>
  <si>
    <t>BBWBB9999Z</t>
  </si>
  <si>
    <t>BBXBB9999Z</t>
  </si>
  <si>
    <t>BBYBB9999Z</t>
  </si>
  <si>
    <t>BBZBB9999Z</t>
  </si>
  <si>
    <t>BBBAB9999Z</t>
  </si>
  <si>
    <t>BBBCB9999Z</t>
  </si>
  <si>
    <t>BBBDB9999Z</t>
  </si>
  <si>
    <t>BBBEB9999Z</t>
  </si>
  <si>
    <t>BBBFB9999Z</t>
  </si>
  <si>
    <t>BBBGB9999Z</t>
  </si>
  <si>
    <t>BBBHB9999Z</t>
  </si>
  <si>
    <t>BBBIB9999Z</t>
  </si>
  <si>
    <t>BBBJB9999Z</t>
  </si>
  <si>
    <t>BBBKB9999Z</t>
  </si>
  <si>
    <t>BBBLB9999Z</t>
  </si>
  <si>
    <t>BBBMB9999Z</t>
  </si>
  <si>
    <t>BBBNB9999Z</t>
  </si>
  <si>
    <t>BBBOB9999Z</t>
  </si>
  <si>
    <t>BBBPB9999Z</t>
  </si>
  <si>
    <t>BBBQB9999Z</t>
  </si>
  <si>
    <t>BBBRB9999Z</t>
  </si>
  <si>
    <t>BBBSB9999Z</t>
  </si>
  <si>
    <t>BBBTB9999Z</t>
  </si>
  <si>
    <t>BBBUB9999Z</t>
  </si>
  <si>
    <t>BBBVB9999Z</t>
  </si>
  <si>
    <t>BBBWB9999Z</t>
  </si>
  <si>
    <t>BBBXB9999Z</t>
  </si>
  <si>
    <t>BBBYB9999Z</t>
  </si>
  <si>
    <t>BBBZB9999Z</t>
  </si>
  <si>
    <t>BBBBA9999Z</t>
  </si>
  <si>
    <t>BBBBC9999Z</t>
  </si>
  <si>
    <t>BBBBD9999Z</t>
  </si>
  <si>
    <t>BBBBE9999Z</t>
  </si>
  <si>
    <t>BBBBF9999Z</t>
  </si>
  <si>
    <t>BBBBG9999Z</t>
  </si>
  <si>
    <t>BBBBH9999Z</t>
  </si>
  <si>
    <t>BBBBI9999Z</t>
  </si>
  <si>
    <t>BBBBJ9999Z</t>
  </si>
  <si>
    <t>BBBBK9999Z</t>
  </si>
  <si>
    <t>BBBBL9999Z</t>
  </si>
  <si>
    <t>BBBBM9999Z</t>
  </si>
  <si>
    <t>BBBBN9999Z</t>
  </si>
  <si>
    <t>BBBBO9999Z</t>
  </si>
  <si>
    <t>BBBBP9999Z</t>
  </si>
  <si>
    <t>BBBBQ9999Z</t>
  </si>
  <si>
    <t>BBBBR9999Z</t>
  </si>
  <si>
    <t>BBBBS9999Z</t>
  </si>
  <si>
    <t>BBBBT9999Z</t>
  </si>
  <si>
    <t>BBBBU9999Z</t>
  </si>
  <si>
    <t>BBBBV9999Z</t>
  </si>
  <si>
    <t>BBBBW9999Z</t>
  </si>
  <si>
    <t>BBBBX9999Z</t>
  </si>
  <si>
    <t>BBBBY9999Z</t>
  </si>
  <si>
    <t>BBBBZ9999Z</t>
  </si>
  <si>
    <t>CCCCC9999Z</t>
  </si>
  <si>
    <t>CACCC9999Z</t>
  </si>
  <si>
    <t>CBCCC9999Z</t>
  </si>
  <si>
    <t>CDCCC9999Z</t>
  </si>
  <si>
    <t>CECCC9999Z</t>
  </si>
  <si>
    <t>CFCCC9999Z</t>
  </si>
  <si>
    <t>CGCCC9999Z</t>
  </si>
  <si>
    <t>CHCCC9999Z</t>
  </si>
  <si>
    <t>CICCC9999Z</t>
  </si>
  <si>
    <t>CJCCC9999Z</t>
  </si>
  <si>
    <t>CKCCC9999Z</t>
  </si>
  <si>
    <t>CLCCC9999Z</t>
  </si>
  <si>
    <t>CMCCC9999Z</t>
  </si>
  <si>
    <t>CNCCC9999Z</t>
  </si>
  <si>
    <t>COCCC9999Z</t>
  </si>
  <si>
    <t>CPCCC9999Z</t>
  </si>
  <si>
    <t>CQCCC9999Z</t>
  </si>
  <si>
    <t>CRCCC9999Z</t>
  </si>
  <si>
    <t>CSCCC9999Z</t>
  </si>
  <si>
    <t>CTCCC9999Z</t>
  </si>
  <si>
    <t>CUCCC9999Z</t>
  </si>
  <si>
    <t>CVCCC9999Z</t>
  </si>
  <si>
    <t>CWCCC9999Z</t>
  </si>
  <si>
    <t>CXCCC9999Z</t>
  </si>
  <si>
    <t>CYCCC9999Z</t>
  </si>
  <si>
    <t>CZCCC9999Z</t>
  </si>
  <si>
    <t>CCACC9999Z</t>
  </si>
  <si>
    <t>CCBCC9999Z</t>
  </si>
  <si>
    <t>CCDCC9999Z</t>
  </si>
  <si>
    <t>CCECC9999Z</t>
  </si>
  <si>
    <t>CCFCC9999Z</t>
  </si>
  <si>
    <t>CCGCC9999Z</t>
  </si>
  <si>
    <t>CCHCC9999Z</t>
  </si>
  <si>
    <t>CCICC9999Z</t>
  </si>
  <si>
    <t>CCJCC9999Z</t>
  </si>
  <si>
    <t>CCKCC9999Z</t>
  </si>
  <si>
    <t>CCLCC9999Z</t>
  </si>
  <si>
    <t>CCMCC9999Z</t>
  </si>
  <si>
    <t>CCNCC9999Z</t>
  </si>
  <si>
    <t>CCOCC9999Z</t>
  </si>
  <si>
    <t>CCPCC9999Z</t>
  </si>
  <si>
    <t>CCQCC9999Z</t>
  </si>
  <si>
    <t>CCRCC9999Z</t>
  </si>
  <si>
    <t>CCSCC9999Z</t>
  </si>
  <si>
    <t>CCTCC9999Z</t>
  </si>
  <si>
    <t>CCUCC9999Z</t>
  </si>
  <si>
    <t>CCVCC9999Z</t>
  </si>
  <si>
    <t>CCWCC9999Z</t>
  </si>
  <si>
    <t>CCXCC9999Z</t>
  </si>
  <si>
    <t>CCYCC9999Z</t>
  </si>
  <si>
    <t>CCZCC9999Z</t>
  </si>
  <si>
    <t>CCCAC9999Z</t>
  </si>
  <si>
    <t>CCCBC9999Z</t>
  </si>
  <si>
    <t>CCCDC9999Z</t>
  </si>
  <si>
    <t>CCCEC9999Z</t>
  </si>
  <si>
    <t>CCCFC9999Z</t>
  </si>
  <si>
    <t>CCCGC9999Z</t>
  </si>
  <si>
    <t>CCCHC9999Z</t>
  </si>
  <si>
    <t>CCCIC9999Z</t>
  </si>
  <si>
    <t>CCCJC9999Z</t>
  </si>
  <si>
    <t>CCCKC9999Z</t>
  </si>
  <si>
    <t>RFR FINANCE  &amp; INVESTMENT PRIVATE LIMITED</t>
  </si>
  <si>
    <t>AAAAA9999Z</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</si>
</sst>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3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506">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0" fontId="0" fillId="11" borderId="21" xfId="0" applyFill="1" applyBorder="1" applyAlignment="1" applyProtection="1">
      <alignment horizontal="right"/>
      <protection hidden="1"/>
    </xf>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0" fontId="0" fillId="14"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6" borderId="4" xfId="4" applyNumberFormat="1" applyFont="1" applyFill="1" applyBorder="1" applyAlignment="1">
      <alignment horizontal="center" vertical="center" wrapText="1"/>
    </xf>
    <xf numFmtId="0" fontId="22" fillId="17" borderId="0" xfId="4" applyFont="1" applyFill="1" applyBorder="1" applyAlignment="1">
      <alignment vertical="center" wrapText="1"/>
    </xf>
    <xf numFmtId="0" fontId="15" fillId="17" borderId="0" xfId="3" applyFill="1" applyBorder="1" applyAlignment="1" applyProtection="1">
      <alignment vertical="center" wrapText="1"/>
    </xf>
    <xf numFmtId="0" fontId="21" fillId="17" borderId="4" xfId="5" applyFont="1" applyFill="1" applyBorder="1" applyAlignment="1">
      <alignment horizontal="center" vertical="center" wrapText="1"/>
    </xf>
    <xf numFmtId="0" fontId="21" fillId="17" borderId="0" xfId="5" applyFont="1" applyFill="1" applyBorder="1" applyAlignment="1">
      <alignment horizontal="justify" vertical="center" wrapText="1"/>
    </xf>
    <xf numFmtId="0" fontId="15" fillId="17" borderId="0" xfId="3" applyFill="1" applyBorder="1" applyAlignment="1" applyProtection="1">
      <alignment horizontal="justify" vertical="center" wrapText="1"/>
    </xf>
    <xf numFmtId="0" fontId="2" fillId="17"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8" borderId="0" xfId="0" applyFill="1"/>
    <xf numFmtId="0" fontId="0" fillId="18" borderId="0" xfId="0" applyFont="1" applyFill="1"/>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5"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4" borderId="4" xfId="0" applyFill="1" applyBorder="1" applyAlignment="1" applyProtection="1">
      <alignment horizontal="left"/>
    </xf>
    <xf numFmtId="0" fontId="26" fillId="0" borderId="0" xfId="0" applyFont="1" applyAlignment="1">
      <alignment horizontal="right"/>
    </xf>
    <xf numFmtId="0" fontId="26"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64" fontId="0" fillId="8" borderId="5" xfId="0" applyNumberFormat="1" applyFill="1" applyBorder="1" applyAlignment="1" applyProtection="1">
      <alignment horizontal="right"/>
      <protection locked="0"/>
    </xf>
    <xf numFmtId="2" fontId="0" fillId="8" borderId="20" xfId="0" applyNumberFormat="1" applyFill="1" applyBorder="1" applyAlignment="1" applyProtection="1">
      <alignment horizontal="right"/>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7" fillId="0" borderId="11" xfId="0" applyFont="1" applyBorder="1" applyAlignment="1"/>
    <xf numFmtId="0" fontId="27" fillId="0" borderId="12" xfId="0" applyFont="1" applyBorder="1" applyAlignment="1"/>
    <xf numFmtId="0" fontId="27" fillId="0" borderId="13" xfId="0" applyFont="1" applyBorder="1" applyAlignment="1"/>
    <xf numFmtId="0" fontId="27" fillId="0" borderId="0" xfId="0" applyFont="1"/>
    <xf numFmtId="0" fontId="28" fillId="7" borderId="12" xfId="0" applyFont="1" applyFill="1" applyBorder="1" applyAlignment="1">
      <alignment vertical="center" wrapText="1"/>
    </xf>
    <xf numFmtId="0" fontId="28"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9" fillId="7" borderId="24" xfId="0" applyFont="1" applyFill="1" applyBorder="1" applyAlignment="1">
      <alignment vertical="center"/>
    </xf>
    <xf numFmtId="49" fontId="3" fillId="7" borderId="25" xfId="0" applyNumberFormat="1" applyFont="1" applyFill="1" applyBorder="1" applyAlignment="1">
      <alignment horizontal="center" vertical="center"/>
    </xf>
    <xf numFmtId="0" fontId="1" fillId="8" borderId="15" xfId="0" applyFont="1" applyFill="1" applyBorder="1" applyAlignment="1" applyProtection="1">
      <alignment horizontal="center" vertical="center"/>
      <protection locked="0"/>
    </xf>
    <xf numFmtId="0" fontId="21" fillId="17" borderId="4" xfId="5" applyNumberFormat="1" applyFont="1" applyFill="1" applyBorder="1" applyAlignment="1">
      <alignment horizontal="justify" vertical="center"/>
    </xf>
    <xf numFmtId="0" fontId="21" fillId="16" borderId="4" xfId="5" applyFont="1" applyFill="1" applyBorder="1" applyAlignment="1">
      <alignment horizontal="justify" vertical="center"/>
    </xf>
    <xf numFmtId="0" fontId="21" fillId="16" borderId="4" xfId="5" applyFont="1" applyFill="1" applyBorder="1" applyAlignment="1">
      <alignment horizontal="justify" vertical="center" wrapText="1"/>
    </xf>
    <xf numFmtId="0" fontId="21" fillId="17" borderId="4" xfId="5" applyNumberFormat="1" applyFont="1" applyFill="1" applyBorder="1" applyAlignment="1">
      <alignment horizontal="justify" vertical="center" wrapText="1"/>
    </xf>
    <xf numFmtId="0" fontId="24" fillId="15" borderId="11" xfId="5" applyFont="1" applyFill="1" applyBorder="1" applyAlignment="1">
      <alignment horizontal="center" vertical="center" wrapText="1"/>
    </xf>
    <xf numFmtId="0" fontId="24" fillId="15" borderId="12" xfId="5" applyFont="1" applyFill="1" applyBorder="1" applyAlignment="1">
      <alignment horizontal="center" vertical="center" wrapText="1"/>
    </xf>
    <xf numFmtId="0" fontId="24" fillId="15" borderId="13" xfId="5" applyFont="1" applyFill="1" applyBorder="1" applyAlignment="1">
      <alignment horizontal="center" vertical="center" wrapText="1"/>
    </xf>
    <xf numFmtId="0" fontId="25" fillId="16" borderId="2" xfId="5" applyFont="1" applyFill="1" applyBorder="1" applyAlignment="1">
      <alignment horizontal="justify" vertical="top" wrapText="1"/>
    </xf>
    <xf numFmtId="0" fontId="25" fillId="16" borderId="33" xfId="5" applyFont="1" applyFill="1" applyBorder="1" applyAlignment="1">
      <alignment horizontal="justify" vertical="top" wrapText="1"/>
    </xf>
    <xf numFmtId="0" fontId="25" fillId="16" borderId="3" xfId="5" applyFont="1" applyFill="1" applyBorder="1" applyAlignment="1">
      <alignment horizontal="justify" vertical="top" wrapText="1"/>
    </xf>
    <xf numFmtId="0" fontId="25" fillId="16" borderId="2" xfId="5" applyFont="1" applyFill="1" applyBorder="1" applyAlignment="1">
      <alignment horizontal="justify" vertical="center" wrapText="1"/>
    </xf>
    <xf numFmtId="0" fontId="25" fillId="16" borderId="33" xfId="5" applyFont="1" applyFill="1" applyBorder="1" applyAlignment="1">
      <alignment horizontal="justify" vertical="center" wrapText="1"/>
    </xf>
    <xf numFmtId="0" fontId="25" fillId="16" borderId="3" xfId="5" applyFont="1" applyFill="1" applyBorder="1" applyAlignment="1">
      <alignment horizontal="justify" vertical="center" wrapText="1"/>
    </xf>
    <xf numFmtId="0" fontId="21" fillId="16" borderId="6" xfId="5" applyFont="1" applyFill="1" applyBorder="1" applyAlignment="1">
      <alignment horizontal="justify" vertical="center" wrapText="1"/>
    </xf>
    <xf numFmtId="0" fontId="21" fillId="16" borderId="0" xfId="5" applyFont="1" applyFill="1" applyBorder="1" applyAlignment="1">
      <alignment horizontal="justify" vertical="center" wrapText="1"/>
    </xf>
    <xf numFmtId="0" fontId="21" fillId="16" borderId="7" xfId="5" applyFont="1" applyFill="1" applyBorder="1" applyAlignment="1">
      <alignment horizontal="justify" vertical="center" wrapText="1"/>
    </xf>
    <xf numFmtId="0" fontId="21" fillId="16" borderId="2" xfId="5" applyFont="1" applyFill="1" applyBorder="1" applyAlignment="1">
      <alignment horizontal="justify" vertical="center" wrapText="1"/>
    </xf>
    <xf numFmtId="0" fontId="21" fillId="16" borderId="33" xfId="5" applyFont="1" applyFill="1" applyBorder="1" applyAlignment="1">
      <alignment horizontal="justify" vertical="center" wrapText="1"/>
    </xf>
    <xf numFmtId="0" fontId="21" fillId="16" borderId="3" xfId="5" applyFont="1" applyFill="1" applyBorder="1" applyAlignment="1">
      <alignment horizontal="justify" vertical="center" wrapText="1"/>
    </xf>
    <xf numFmtId="0" fontId="21" fillId="16" borderId="11" xfId="5" applyFont="1" applyFill="1" applyBorder="1" applyAlignment="1">
      <alignment horizontal="justify" vertical="center" wrapText="1"/>
    </xf>
    <xf numFmtId="0" fontId="21" fillId="16" borderId="12" xfId="5" applyFont="1" applyFill="1" applyBorder="1" applyAlignment="1">
      <alignment horizontal="justify" vertical="center" wrapText="1"/>
    </xf>
    <xf numFmtId="0" fontId="21" fillId="16" borderId="13" xfId="5" applyFont="1" applyFill="1" applyBorder="1" applyAlignment="1">
      <alignment horizontal="justify" vertical="center" wrapText="1"/>
    </xf>
    <xf numFmtId="0" fontId="24" fillId="15" borderId="11" xfId="5" applyFont="1" applyFill="1" applyBorder="1" applyAlignment="1">
      <alignment horizontal="center" vertical="center"/>
    </xf>
    <xf numFmtId="0" fontId="24" fillId="15" borderId="12" xfId="5" applyFont="1" applyFill="1" applyBorder="1" applyAlignment="1">
      <alignment horizontal="center" vertical="center"/>
    </xf>
    <xf numFmtId="0" fontId="24" fillId="15" borderId="13" xfId="5" applyFont="1" applyFill="1" applyBorder="1" applyAlignment="1">
      <alignment horizontal="center" vertical="center"/>
    </xf>
    <xf numFmtId="0" fontId="21" fillId="17" borderId="11" xfId="5" applyFont="1" applyFill="1" applyBorder="1" applyAlignment="1">
      <alignment horizontal="left" vertical="center"/>
    </xf>
    <xf numFmtId="0" fontId="21" fillId="17" borderId="12" xfId="5" applyFont="1" applyFill="1" applyBorder="1" applyAlignment="1">
      <alignment horizontal="left" vertical="center"/>
    </xf>
    <xf numFmtId="0" fontId="21" fillId="17" borderId="6" xfId="5" applyNumberFormat="1" applyFont="1" applyFill="1" applyBorder="1" applyAlignment="1">
      <alignment horizontal="justify" vertical="center"/>
    </xf>
    <xf numFmtId="0" fontId="21" fillId="17" borderId="0" xfId="5" applyNumberFormat="1" applyFont="1" applyFill="1" applyBorder="1" applyAlignment="1">
      <alignment horizontal="justify" vertical="center"/>
    </xf>
    <xf numFmtId="0" fontId="21" fillId="17" borderId="7" xfId="5" applyNumberFormat="1" applyFont="1" applyFill="1" applyBorder="1" applyAlignment="1">
      <alignment horizontal="justify" vertical="center"/>
    </xf>
    <xf numFmtId="0" fontId="21" fillId="17" borderId="9" xfId="5" applyFont="1" applyFill="1" applyBorder="1" applyAlignment="1">
      <alignment horizontal="justify" vertical="center" wrapText="1"/>
    </xf>
    <xf numFmtId="0" fontId="21" fillId="17" borderId="17" xfId="5" applyFont="1" applyFill="1" applyBorder="1" applyAlignment="1">
      <alignment horizontal="justify" vertical="center" wrapText="1"/>
    </xf>
    <xf numFmtId="0" fontId="21" fillId="17" borderId="10" xfId="5" applyFont="1" applyFill="1" applyBorder="1" applyAlignment="1">
      <alignment horizontal="justify" vertical="center" wrapText="1"/>
    </xf>
    <xf numFmtId="0" fontId="17" fillId="15" borderId="11" xfId="4" applyFont="1" applyFill="1" applyBorder="1" applyAlignment="1">
      <alignment vertical="center" wrapText="1"/>
    </xf>
    <xf numFmtId="0" fontId="17" fillId="15" borderId="12" xfId="4" applyFont="1" applyFill="1" applyBorder="1" applyAlignment="1">
      <alignment vertical="center" wrapText="1"/>
    </xf>
    <xf numFmtId="0" fontId="17" fillId="15"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9" fillId="15" borderId="11" xfId="4" applyFont="1" applyFill="1" applyBorder="1" applyAlignment="1">
      <alignment horizontal="center" vertical="center" wrapText="1"/>
    </xf>
    <xf numFmtId="0" fontId="20" fillId="15" borderId="12" xfId="4" applyFont="1" applyFill="1" applyBorder="1" applyAlignment="1">
      <alignment horizontal="center" vertical="center" wrapText="1"/>
    </xf>
    <xf numFmtId="0" fontId="20" fillId="15" borderId="13" xfId="4" applyFont="1" applyFill="1" applyBorder="1" applyAlignment="1">
      <alignment horizontal="center" vertical="center" wrapText="1"/>
    </xf>
    <xf numFmtId="0" fontId="21" fillId="17" borderId="1" xfId="4" applyNumberFormat="1" applyFont="1" applyFill="1" applyBorder="1" applyAlignment="1">
      <alignment horizontal="justify" vertical="center" wrapText="1"/>
    </xf>
    <xf numFmtId="0" fontId="21" fillId="17" borderId="8" xfId="4" applyNumberFormat="1" applyFont="1" applyFill="1" applyBorder="1" applyAlignment="1">
      <alignment horizontal="justify" vertical="center" wrapText="1"/>
    </xf>
    <xf numFmtId="0" fontId="21" fillId="16" borderId="0" xfId="5" applyFont="1" applyFill="1" applyBorder="1" applyAlignment="1">
      <alignment horizontal="justify" vertical="center"/>
    </xf>
    <xf numFmtId="0" fontId="21" fillId="16" borderId="7" xfId="5" applyFont="1" applyFill="1" applyBorder="1" applyAlignment="1">
      <alignment horizontal="justify" vertical="center"/>
    </xf>
    <xf numFmtId="0" fontId="21" fillId="16" borderId="6" xfId="5" applyFont="1" applyFill="1" applyBorder="1" applyAlignment="1">
      <alignment horizontal="left" vertical="center" wrapText="1"/>
    </xf>
    <xf numFmtId="0" fontId="21" fillId="16" borderId="0" xfId="5" applyFont="1" applyFill="1" applyBorder="1" applyAlignment="1">
      <alignment horizontal="left" vertical="center" wrapText="1"/>
    </xf>
    <xf numFmtId="0" fontId="21" fillId="16" borderId="7" xfId="5" applyFont="1" applyFill="1" applyBorder="1" applyAlignment="1">
      <alignment horizontal="left"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49" fontId="0" fillId="14" borderId="15" xfId="0" applyNumberFormat="1"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164" fontId="0" fillId="8" borderId="1" xfId="0" applyNumberFormat="1" applyFill="1" applyBorder="1" applyAlignment="1" applyProtection="1">
      <alignment horizontal="right"/>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DEBF7"/>
      <color rgb="FF5B9BD5"/>
      <color rgb="FFD8D8D8"/>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topLeftCell="A13" workbookViewId="0">
      <selection activeCell="J27" sqref="J27"/>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97"/>
    </row>
    <row r="3" spans="4:10">
      <c r="I3" s="297"/>
    </row>
    <row r="4" spans="4:10">
      <c r="I4" s="297"/>
    </row>
    <row r="5" spans="4:10">
      <c r="I5" s="297"/>
    </row>
    <row r="6" spans="4:10">
      <c r="E6" s="400" t="s">
        <v>1006</v>
      </c>
      <c r="F6" s="401"/>
      <c r="G6" s="401"/>
      <c r="H6" s="401"/>
      <c r="I6" s="402"/>
    </row>
    <row r="7" spans="4:10">
      <c r="E7" s="298" t="s">
        <v>1007</v>
      </c>
      <c r="F7" s="403" t="s">
        <v>1008</v>
      </c>
      <c r="G7" s="404"/>
      <c r="H7" s="404"/>
      <c r="I7" s="405"/>
    </row>
    <row r="8" spans="4:10">
      <c r="E8" s="298" t="s">
        <v>1009</v>
      </c>
      <c r="F8" s="403" t="s">
        <v>1010</v>
      </c>
      <c r="G8" s="406"/>
      <c r="H8" s="406"/>
      <c r="I8" s="407"/>
    </row>
    <row r="9" spans="4:10">
      <c r="E9" s="298" t="s">
        <v>1011</v>
      </c>
      <c r="F9" s="403" t="s">
        <v>1012</v>
      </c>
      <c r="G9" s="406"/>
      <c r="H9" s="406"/>
      <c r="I9" s="407"/>
    </row>
    <row r="10" spans="4:10">
      <c r="E10" s="298" t="s">
        <v>1013</v>
      </c>
      <c r="F10" s="403" t="s">
        <v>1043</v>
      </c>
      <c r="G10" s="406"/>
      <c r="H10" s="406"/>
      <c r="I10" s="407"/>
    </row>
    <row r="11" spans="4:10">
      <c r="I11" s="297"/>
    </row>
    <row r="12" spans="4:10">
      <c r="I12" s="297"/>
    </row>
    <row r="13" spans="4:10">
      <c r="D13" s="408" t="s">
        <v>1014</v>
      </c>
      <c r="E13" s="409"/>
      <c r="F13" s="409"/>
      <c r="G13" s="409"/>
      <c r="H13" s="409"/>
      <c r="I13" s="409"/>
      <c r="J13" s="410"/>
    </row>
    <row r="14" spans="4:10" ht="27.75" customHeight="1">
      <c r="D14" s="411" t="s">
        <v>1015</v>
      </c>
      <c r="E14" s="411"/>
      <c r="F14" s="411"/>
      <c r="G14" s="411"/>
      <c r="H14" s="411"/>
      <c r="I14" s="411"/>
      <c r="J14" s="411"/>
    </row>
    <row r="15" spans="4:10" ht="45" customHeight="1">
      <c r="D15" s="412" t="s">
        <v>1016</v>
      </c>
      <c r="E15" s="412"/>
      <c r="F15" s="412"/>
      <c r="G15" s="412"/>
      <c r="H15" s="412"/>
      <c r="I15" s="412"/>
      <c r="J15" s="412"/>
    </row>
    <row r="16" spans="4:10">
      <c r="D16" s="299"/>
      <c r="E16" s="299"/>
      <c r="F16" s="299"/>
      <c r="G16" s="299"/>
      <c r="H16" s="299"/>
      <c r="I16" s="300"/>
      <c r="J16" s="299"/>
    </row>
    <row r="17" spans="4:10">
      <c r="I17" s="297"/>
    </row>
    <row r="18" spans="4:10" ht="15.75">
      <c r="D18" s="371" t="s">
        <v>1017</v>
      </c>
      <c r="E18" s="372"/>
      <c r="F18" s="372"/>
      <c r="G18" s="372"/>
      <c r="H18" s="372"/>
      <c r="I18" s="372"/>
      <c r="J18" s="373"/>
    </row>
    <row r="19" spans="4:10" ht="18" customHeight="1">
      <c r="D19" s="380" t="s">
        <v>1018</v>
      </c>
      <c r="E19" s="413"/>
      <c r="F19" s="413"/>
      <c r="G19" s="413"/>
      <c r="H19" s="413"/>
      <c r="I19" s="413"/>
      <c r="J19" s="414"/>
    </row>
    <row r="20" spans="4:10" ht="16.5" customHeight="1">
      <c r="D20" s="415" t="s">
        <v>1019</v>
      </c>
      <c r="E20" s="416"/>
      <c r="F20" s="416"/>
      <c r="G20" s="416"/>
      <c r="H20" s="416"/>
      <c r="I20" s="416"/>
      <c r="J20" s="417"/>
    </row>
    <row r="21" spans="4:10" ht="16.5" customHeight="1">
      <c r="D21" s="394" t="s">
        <v>1020</v>
      </c>
      <c r="E21" s="395"/>
      <c r="F21" s="395"/>
      <c r="G21" s="395"/>
      <c r="H21" s="395"/>
      <c r="I21" s="395"/>
      <c r="J21" s="396"/>
    </row>
    <row r="22" spans="4:10" ht="18.75" customHeight="1">
      <c r="D22" s="394" t="s">
        <v>1021</v>
      </c>
      <c r="E22" s="395"/>
      <c r="F22" s="395"/>
      <c r="G22" s="395"/>
      <c r="H22" s="395"/>
      <c r="I22" s="395"/>
      <c r="J22" s="396"/>
    </row>
    <row r="23" spans="4:10" ht="28.5" customHeight="1">
      <c r="D23" s="397" t="s">
        <v>1022</v>
      </c>
      <c r="E23" s="398"/>
      <c r="F23" s="398"/>
      <c r="G23" s="398"/>
      <c r="H23" s="398"/>
      <c r="I23" s="398"/>
      <c r="J23" s="399"/>
    </row>
    <row r="24" spans="4:10">
      <c r="I24" s="297"/>
    </row>
    <row r="25" spans="4:10">
      <c r="I25" s="297"/>
    </row>
    <row r="26" spans="4:10" ht="15.75">
      <c r="D26" s="389" t="s">
        <v>1023</v>
      </c>
      <c r="E26" s="390"/>
      <c r="F26" s="390"/>
      <c r="G26" s="390"/>
      <c r="H26" s="390"/>
      <c r="I26" s="390"/>
      <c r="J26" s="391"/>
    </row>
    <row r="27" spans="4:10">
      <c r="D27" s="301">
        <v>1</v>
      </c>
      <c r="E27" s="392" t="s">
        <v>1024</v>
      </c>
      <c r="F27" s="393"/>
      <c r="G27" s="393"/>
      <c r="H27" s="393"/>
      <c r="I27" s="393"/>
      <c r="J27" s="304" t="s">
        <v>1025</v>
      </c>
    </row>
    <row r="28" spans="4:10">
      <c r="D28" s="301">
        <v>2</v>
      </c>
      <c r="E28" s="392" t="s">
        <v>1044</v>
      </c>
      <c r="F28" s="393"/>
      <c r="G28" s="393"/>
      <c r="H28" s="393"/>
      <c r="I28" s="393"/>
      <c r="J28" s="304" t="s">
        <v>1044</v>
      </c>
    </row>
    <row r="29" spans="4:10">
      <c r="D29" s="301">
        <v>3</v>
      </c>
      <c r="E29" s="392" t="s">
        <v>1045</v>
      </c>
      <c r="F29" s="393"/>
      <c r="G29" s="393"/>
      <c r="H29" s="393"/>
      <c r="I29" s="393"/>
      <c r="J29" s="304" t="s">
        <v>1045</v>
      </c>
    </row>
    <row r="30" spans="4:10">
      <c r="D30" s="301">
        <v>4</v>
      </c>
      <c r="E30" s="392" t="s">
        <v>1046</v>
      </c>
      <c r="F30" s="393"/>
      <c r="G30" s="393"/>
      <c r="H30" s="393"/>
      <c r="I30" s="393"/>
      <c r="J30" s="304" t="s">
        <v>1046</v>
      </c>
    </row>
    <row r="31" spans="4:10">
      <c r="D31" s="302"/>
      <c r="E31" s="302"/>
      <c r="F31" s="302"/>
      <c r="G31" s="302"/>
      <c r="H31" s="302"/>
      <c r="I31" s="303"/>
      <c r="J31" s="302"/>
    </row>
    <row r="32" spans="4:10">
      <c r="I32" s="297"/>
    </row>
    <row r="33" spans="4:10" ht="18" customHeight="1">
      <c r="D33" s="371" t="s">
        <v>1026</v>
      </c>
      <c r="E33" s="372"/>
      <c r="F33" s="372"/>
      <c r="G33" s="372"/>
      <c r="H33" s="372"/>
      <c r="I33" s="372"/>
      <c r="J33" s="373"/>
    </row>
    <row r="34" spans="4:10" ht="60" customHeight="1">
      <c r="D34" s="374" t="s">
        <v>1047</v>
      </c>
      <c r="E34" s="375"/>
      <c r="F34" s="375"/>
      <c r="G34" s="375"/>
      <c r="H34" s="375"/>
      <c r="I34" s="375"/>
      <c r="J34" s="376"/>
    </row>
    <row r="35" spans="4:10" ht="49.5" customHeight="1">
      <c r="D35" s="377" t="s">
        <v>1027</v>
      </c>
      <c r="E35" s="378"/>
      <c r="F35" s="378"/>
      <c r="G35" s="378"/>
      <c r="H35" s="378"/>
      <c r="I35" s="378"/>
      <c r="J35" s="379"/>
    </row>
    <row r="36" spans="4:10" ht="53.25" customHeight="1">
      <c r="D36" s="377" t="s">
        <v>1028</v>
      </c>
      <c r="E36" s="378"/>
      <c r="F36" s="378"/>
      <c r="G36" s="378"/>
      <c r="H36" s="378"/>
      <c r="I36" s="378"/>
      <c r="J36" s="379"/>
    </row>
    <row r="37" spans="4:10" ht="30" customHeight="1">
      <c r="D37" s="380" t="s">
        <v>1029</v>
      </c>
      <c r="E37" s="381"/>
      <c r="F37" s="381"/>
      <c r="G37" s="381"/>
      <c r="H37" s="381"/>
      <c r="I37" s="381"/>
      <c r="J37" s="382"/>
    </row>
    <row r="38" spans="4:10" ht="56.25" customHeight="1">
      <c r="D38" s="383" t="s">
        <v>1030</v>
      </c>
      <c r="E38" s="384"/>
      <c r="F38" s="384"/>
      <c r="G38" s="384"/>
      <c r="H38" s="384"/>
      <c r="I38" s="384"/>
      <c r="J38" s="385"/>
    </row>
    <row r="39" spans="4:10" ht="84.75" customHeight="1">
      <c r="D39" s="383" t="s">
        <v>1031</v>
      </c>
      <c r="E39" s="384"/>
      <c r="F39" s="384"/>
      <c r="G39" s="384"/>
      <c r="H39" s="384"/>
      <c r="I39" s="384"/>
      <c r="J39" s="385"/>
    </row>
    <row r="40" spans="4:10" ht="61.5" customHeight="1">
      <c r="D40" s="386" t="s">
        <v>1032</v>
      </c>
      <c r="E40" s="387"/>
      <c r="F40" s="387"/>
      <c r="G40" s="387"/>
      <c r="H40" s="387"/>
      <c r="I40" s="387"/>
      <c r="J40" s="388"/>
    </row>
    <row r="41" spans="4:10">
      <c r="I41" s="297"/>
    </row>
    <row r="42" spans="4:10">
      <c r="I42" s="297"/>
    </row>
    <row r="43" spans="4:10" ht="15.75">
      <c r="D43" s="389" t="s">
        <v>1033</v>
      </c>
      <c r="E43" s="390"/>
      <c r="F43" s="390"/>
      <c r="G43" s="390"/>
      <c r="H43" s="390"/>
      <c r="I43" s="390"/>
      <c r="J43" s="391"/>
    </row>
    <row r="44" spans="4:10" ht="20.100000000000001" customHeight="1">
      <c r="D44" s="368" t="s">
        <v>1034</v>
      </c>
      <c r="E44" s="368"/>
      <c r="F44" s="368"/>
      <c r="G44" s="368"/>
      <c r="H44" s="368"/>
      <c r="I44" s="368"/>
      <c r="J44" s="368"/>
    </row>
    <row r="45" spans="4:10" ht="20.100000000000001" customHeight="1">
      <c r="D45" s="368" t="s">
        <v>1035</v>
      </c>
      <c r="E45" s="368"/>
      <c r="F45" s="368"/>
      <c r="G45" s="368"/>
      <c r="H45" s="368"/>
      <c r="I45" s="368"/>
      <c r="J45" s="368"/>
    </row>
    <row r="46" spans="4:10" ht="20.100000000000001" customHeight="1">
      <c r="D46" s="368" t="s">
        <v>1036</v>
      </c>
      <c r="E46" s="368"/>
      <c r="F46" s="368"/>
      <c r="G46" s="368"/>
      <c r="H46" s="368"/>
      <c r="I46" s="368"/>
      <c r="J46" s="368"/>
    </row>
    <row r="47" spans="4:10" ht="42" customHeight="1">
      <c r="D47" s="368" t="s">
        <v>1037</v>
      </c>
      <c r="E47" s="368"/>
      <c r="F47" s="368"/>
      <c r="G47" s="368"/>
      <c r="H47" s="368"/>
      <c r="I47" s="368"/>
      <c r="J47" s="368"/>
    </row>
    <row r="48" spans="4:10" ht="38.25" customHeight="1">
      <c r="D48" s="368" t="s">
        <v>1038</v>
      </c>
      <c r="E48" s="368"/>
      <c r="F48" s="368"/>
      <c r="G48" s="368"/>
      <c r="H48" s="368"/>
      <c r="I48" s="368"/>
      <c r="J48" s="368"/>
    </row>
    <row r="49" spans="4:10" ht="38.25" customHeight="1">
      <c r="D49" s="369" t="s">
        <v>1039</v>
      </c>
      <c r="E49" s="368"/>
      <c r="F49" s="368"/>
      <c r="G49" s="368"/>
      <c r="H49" s="368"/>
      <c r="I49" s="368"/>
      <c r="J49" s="368"/>
    </row>
    <row r="50" spans="4:10" ht="38.25" customHeight="1">
      <c r="D50" s="369" t="s">
        <v>1040</v>
      </c>
      <c r="E50" s="368"/>
      <c r="F50" s="368"/>
      <c r="G50" s="368"/>
      <c r="H50" s="368"/>
      <c r="I50" s="368"/>
      <c r="J50" s="368"/>
    </row>
    <row r="51" spans="4:10" ht="25.5" customHeight="1">
      <c r="D51" s="370" t="s">
        <v>1041</v>
      </c>
      <c r="E51" s="367"/>
      <c r="F51" s="367"/>
      <c r="G51" s="367"/>
      <c r="H51" s="367"/>
      <c r="I51" s="367"/>
      <c r="J51" s="367"/>
    </row>
    <row r="52" spans="4:10" ht="27.75" customHeight="1">
      <c r="D52" s="367" t="s">
        <v>1042</v>
      </c>
      <c r="E52" s="367"/>
      <c r="F52" s="367"/>
      <c r="G52" s="367"/>
      <c r="H52" s="367"/>
      <c r="I52" s="367"/>
      <c r="J52" s="367"/>
    </row>
    <row r="53" spans="4:10">
      <c r="I53" s="297"/>
    </row>
    <row r="54" spans="4:10">
      <c r="I54" s="297"/>
    </row>
    <row r="55" spans="4:10">
      <c r="I55" s="29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 ref="J27" location="GeneralInfo!A1" display="General Info"/>
    <hyperlink ref="F7:I7" location="Index!E13" display="Overview"/>
    <hyperlink ref="F8:I8" location="Index!E18" display="Before you begin"/>
    <hyperlink ref="F9:I9" location="Index!E26" display="Index"/>
    <hyperlink ref="F10:I10" location="Index!E33"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7"/>
  <sheetViews>
    <sheetView showGridLines="0" tabSelected="1" topLeftCell="E1" zoomScale="85" zoomScaleNormal="85" workbookViewId="0">
      <selection activeCell="AA20" sqref="AA20"/>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3.42578125" style="324" customWidth="1"/>
    <col min="30" max="30" width="3" style="324" customWidth="1"/>
    <col min="31" max="16383" width="1" hidden="1"/>
    <col min="16384" max="16384" width="4.140625" hidden="1"/>
  </cols>
  <sheetData>
    <row r="1" spans="4:48" ht="0.75" customHeight="1">
      <c r="I1">
        <v>1</v>
      </c>
      <c r="AC1"/>
      <c r="AD1"/>
      <c r="AR1" s="7" t="s">
        <v>1004</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4:48" hidden="1">
      <c r="AC3"/>
      <c r="AD3"/>
      <c r="AR3" s="7" t="s">
        <v>985</v>
      </c>
    </row>
    <row r="4" spans="4:48" hidden="1">
      <c r="AC4"/>
      <c r="AD4"/>
      <c r="AR4" s="7" t="s">
        <v>927</v>
      </c>
    </row>
    <row r="5" spans="4:48" hidden="1">
      <c r="AC5"/>
      <c r="AD5"/>
      <c r="AR5" s="7" t="s">
        <v>986</v>
      </c>
    </row>
    <row r="6" spans="4:48" hidden="1">
      <c r="AC6"/>
      <c r="AD6"/>
      <c r="AR6" s="7" t="s">
        <v>935</v>
      </c>
    </row>
    <row r="7" spans="4:48" ht="15" customHeight="1">
      <c r="AC7"/>
      <c r="AD7"/>
      <c r="AR7" s="7"/>
    </row>
    <row r="8" spans="4:48" ht="15" customHeight="1">
      <c r="AC8"/>
      <c r="AD8"/>
      <c r="AR8" s="7"/>
    </row>
    <row r="9" spans="4:48" ht="29.25" customHeight="1">
      <c r="D9" s="447" t="s">
        <v>138</v>
      </c>
      <c r="E9" s="436" t="s">
        <v>34</v>
      </c>
      <c r="F9" s="436"/>
      <c r="G9" s="447" t="s">
        <v>137</v>
      </c>
      <c r="H9" s="436" t="s">
        <v>1</v>
      </c>
      <c r="I9" s="421" t="s">
        <v>961</v>
      </c>
      <c r="J9" s="436" t="s">
        <v>3</v>
      </c>
      <c r="K9" s="436" t="s">
        <v>4</v>
      </c>
      <c r="L9" s="436" t="s">
        <v>5</v>
      </c>
      <c r="M9" s="436" t="s">
        <v>6</v>
      </c>
      <c r="N9" s="436" t="s">
        <v>7</v>
      </c>
      <c r="O9" s="436" t="s">
        <v>8</v>
      </c>
      <c r="P9" s="436"/>
      <c r="Q9" s="436"/>
      <c r="R9" s="436"/>
      <c r="S9" s="436" t="s">
        <v>9</v>
      </c>
      <c r="T9" s="447" t="s">
        <v>1064</v>
      </c>
      <c r="U9" s="447" t="s">
        <v>135</v>
      </c>
      <c r="V9" s="436" t="s">
        <v>107</v>
      </c>
      <c r="W9" s="436" t="s">
        <v>12</v>
      </c>
      <c r="X9" s="436"/>
      <c r="Y9" s="436" t="s">
        <v>13</v>
      </c>
      <c r="Z9" s="436"/>
      <c r="AA9" s="436" t="s">
        <v>14</v>
      </c>
      <c r="AB9" s="421" t="s">
        <v>1053</v>
      </c>
      <c r="AC9"/>
      <c r="AD9"/>
      <c r="AR9" s="7"/>
      <c r="AV9" t="s">
        <v>34</v>
      </c>
    </row>
    <row r="10" spans="4:48" ht="31.5" customHeight="1">
      <c r="D10" s="448"/>
      <c r="E10" s="436"/>
      <c r="F10" s="436"/>
      <c r="G10" s="448"/>
      <c r="H10" s="436"/>
      <c r="I10" s="436"/>
      <c r="J10" s="436"/>
      <c r="K10" s="436"/>
      <c r="L10" s="436"/>
      <c r="M10" s="436"/>
      <c r="N10" s="436"/>
      <c r="O10" s="436" t="s">
        <v>15</v>
      </c>
      <c r="P10" s="436"/>
      <c r="Q10" s="436"/>
      <c r="R10" s="436" t="s">
        <v>16</v>
      </c>
      <c r="S10" s="436"/>
      <c r="T10" s="448"/>
      <c r="U10" s="448"/>
      <c r="V10" s="436"/>
      <c r="W10" s="436"/>
      <c r="X10" s="436"/>
      <c r="Y10" s="436"/>
      <c r="Z10" s="436"/>
      <c r="AA10" s="436"/>
      <c r="AB10" s="436"/>
      <c r="AC10"/>
      <c r="AD10"/>
      <c r="AR10" s="7"/>
      <c r="AV10" t="s">
        <v>979</v>
      </c>
    </row>
    <row r="11" spans="4:48" ht="78.75" customHeight="1">
      <c r="D11" s="449"/>
      <c r="E11" s="436"/>
      <c r="F11" s="436"/>
      <c r="G11" s="449"/>
      <c r="H11" s="436"/>
      <c r="I11" s="436"/>
      <c r="J11" s="436"/>
      <c r="K11" s="436"/>
      <c r="L11" s="436"/>
      <c r="M11" s="436"/>
      <c r="N11" s="436"/>
      <c r="O11" s="44" t="s">
        <v>17</v>
      </c>
      <c r="P11" s="44" t="s">
        <v>18</v>
      </c>
      <c r="Q11" s="44" t="s">
        <v>19</v>
      </c>
      <c r="R11" s="436"/>
      <c r="S11" s="436"/>
      <c r="T11" s="449"/>
      <c r="U11" s="449"/>
      <c r="V11" s="436"/>
      <c r="W11" s="44" t="s">
        <v>20</v>
      </c>
      <c r="X11" s="44" t="s">
        <v>21</v>
      </c>
      <c r="Y11" s="44" t="s">
        <v>20</v>
      </c>
      <c r="Z11" s="44" t="s">
        <v>21</v>
      </c>
      <c r="AA11" s="436"/>
      <c r="AB11" s="436"/>
      <c r="AC11"/>
      <c r="AD11"/>
    </row>
    <row r="12" spans="4:48" ht="24"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48" s="11" customFormat="1" ht="24" hidden="1" customHeight="1">
      <c r="D13" s="221"/>
      <c r="E13" s="99"/>
      <c r="F13" s="90"/>
      <c r="G13" s="90"/>
      <c r="H13" s="16"/>
      <c r="I13" s="16"/>
      <c r="J13" s="16"/>
      <c r="K13" s="51"/>
      <c r="L13" s="51"/>
      <c r="M13" s="265" t="str">
        <f>+IFERROR(IF(COUNT(J13:L13),ROUND(SUM(J13:L13),0),""),"")</f>
        <v/>
      </c>
      <c r="N13" s="263" t="str">
        <f>+IFERROR(IF(COUNT(M13),ROUND(M13/'Shareholding Pattern'!$L$57*100,2),""),0)</f>
        <v/>
      </c>
      <c r="O13" s="307" t="str">
        <f>IF(J13="","",J13)</f>
        <v/>
      </c>
      <c r="P13" s="233"/>
      <c r="Q13" s="264" t="str">
        <f>+IFERROR(IF(COUNT(O13:P13),ROUND(SUM(O13,P13),2),""),"")</f>
        <v/>
      </c>
      <c r="R13" s="263" t="str">
        <f>+IFERROR(IF(COUNT(Q13),ROUND(Q13/('Shareholding Pattern'!$P$58)*100,2),""),0)</f>
        <v/>
      </c>
      <c r="S13" s="51"/>
      <c r="T13" s="51"/>
      <c r="U13" s="266" t="str">
        <f>+IFERROR(IF(COUNT(S13:T13),ROUND(SUM(S13:T13),0),""),"")</f>
        <v/>
      </c>
      <c r="V13" s="263" t="str">
        <f>+IFERROR(IF(COUNT(M13,U13),ROUND(SUM(U13,M13)/SUM('Shareholding Pattern'!$L$57,'Shareholding Pattern'!$T$57)*100,2),""),0)</f>
        <v/>
      </c>
      <c r="W13" s="51"/>
      <c r="X13" s="263" t="str">
        <f>+IFERROR(IF(COUNT(W13),ROUND(SUM(W13)/SUM(M13)*100,2),""),0)</f>
        <v/>
      </c>
      <c r="Y13" s="51"/>
      <c r="Z13" s="263" t="str">
        <f>+IFERROR(IF(COUNT(Y13),ROUND(SUM(Y13)/SUM(M13)*100,2),""),0)</f>
        <v/>
      </c>
      <c r="AA13" s="238"/>
      <c r="AB13" s="316"/>
      <c r="AC13" s="323">
        <f>IF(SUM(I13:AA13)&gt;0,1,0)</f>
        <v>0</v>
      </c>
      <c r="AD13" s="323">
        <f>IF(COUNT(H16:$Y$15000)=0,"",SUM(AC1:AC65534))</f>
        <v>1</v>
      </c>
      <c r="AE13" s="11">
        <f>SUM(AC1:AC65536)</f>
        <v>1</v>
      </c>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24.75" customHeight="1">
      <c r="D15" s="221">
        <v>1</v>
      </c>
      <c r="E15" s="504" t="s">
        <v>1052</v>
      </c>
      <c r="F15" s="502"/>
      <c r="G15" s="502" t="s">
        <v>1606</v>
      </c>
      <c r="H15" s="51" t="s">
        <v>1607</v>
      </c>
      <c r="I15" s="51">
        <v>1</v>
      </c>
      <c r="J15" s="51">
        <v>100</v>
      </c>
      <c r="K15" s="51"/>
      <c r="L15" s="51"/>
      <c r="M15" s="503">
        <f>+IFERROR(IF(COUNT(J15:L15),ROUND(SUM(J15:L15),0),""),"")</f>
        <v>100</v>
      </c>
      <c r="N15" s="213">
        <f>+IFERROR(IF(COUNT(M15),ROUND(M15/'Shareholding Pattern'!$L$57*100,2),""),0)</f>
        <v>0</v>
      </c>
      <c r="O15" s="233">
        <f>IF(J15="","",J15)</f>
        <v>100</v>
      </c>
      <c r="P15" s="233"/>
      <c r="Q15" s="213">
        <f>+IFERROR(IF(COUNT(O15:P15),ROUND(SUM(O15,P15),2),""),"")</f>
        <v>100</v>
      </c>
      <c r="R15" s="264">
        <f>+IFERROR(IF(COUNT(Q15),ROUND(Q15/('Shareholding Pattern'!$P$58)*100,2),""),0)</f>
        <v>0</v>
      </c>
      <c r="S15" s="51"/>
      <c r="T15" s="51"/>
      <c r="U15" s="503" t="str">
        <f>+IFERROR(IF(COUNT(S15:T15),ROUND(SUM(S15:T15),0),""),"")</f>
        <v/>
      </c>
      <c r="V15" s="263">
        <f>+IFERROR(IF(COUNT(M15,U15),ROUND(SUM(U15,M15)/SUM('Shareholding Pattern'!$L$57,'Shareholding Pattern'!$T$57)*100,2),""),0)</f>
        <v>0</v>
      </c>
      <c r="W15" s="51"/>
      <c r="X15" s="213" t="str">
        <f>+IFERROR(IF(COUNT(W15),ROUND(SUM(W15)/SUM(M15)*100,2),""),0)</f>
        <v/>
      </c>
      <c r="Y15" s="51"/>
      <c r="Z15" s="213" t="str">
        <f>+IFERROR(IF(COUNT(Y15),ROUND(SUM(Y15)/SUM(M15)*100,2),""),0)</f>
        <v/>
      </c>
      <c r="AA15" s="505">
        <v>0</v>
      </c>
      <c r="AB15" s="316"/>
      <c r="AC15" s="323">
        <f>IF(SUM(I15:AA15)&gt;0,1,0)</f>
        <v>1</v>
      </c>
    </row>
    <row r="16" spans="4:48" ht="18.75" hidden="1" customHeight="1">
      <c r="D16" s="49"/>
      <c r="Z16" s="239"/>
    </row>
    <row r="17" spans="4:27" ht="20.100000000000001" customHeight="1">
      <c r="D17" s="63"/>
      <c r="E17" s="240" t="s">
        <v>1002</v>
      </c>
      <c r="F17" s="39"/>
      <c r="G17" s="64"/>
      <c r="H17" s="240" t="s">
        <v>19</v>
      </c>
      <c r="I17" s="77">
        <f>+IFERROR(IF(COUNT(I14:I16),ROUND(SUM(I14:I16),0),""),"")</f>
        <v>1</v>
      </c>
      <c r="J17" s="77">
        <f>+IFERROR(IF(COUNT(J14:J16),ROUND(SUM(J14:J16),0),""),"")</f>
        <v>100</v>
      </c>
      <c r="K17" s="77" t="str">
        <f>+IFERROR(IF(COUNT(K14:K16),ROUND(SUM(K14:K16),0),""),"")</f>
        <v/>
      </c>
      <c r="L17" s="77" t="str">
        <f>+IFERROR(IF(COUNT(L14:L16),ROUND(SUM(L14:L16),0),""),"")</f>
        <v/>
      </c>
      <c r="M17" s="77">
        <f>+IFERROR(IF(COUNT(M14:M16),ROUND(SUM(M14:M16),0),""),"")</f>
        <v>100</v>
      </c>
      <c r="N17" s="263">
        <f>+IFERROR(IF(COUNT(M17),ROUND(M17/'Shareholding Pattern'!$L$57*100,2),""),0)</f>
        <v>0</v>
      </c>
      <c r="O17" s="215">
        <f>+IFERROR(IF(COUNT(O14:O16),ROUND(SUM(O14:O16),0),""),"")</f>
        <v>100</v>
      </c>
      <c r="P17" s="215" t="str">
        <f>+IFERROR(IF(COUNT(P14:P16),ROUND(SUM(P14:P16),0),""),"")</f>
        <v/>
      </c>
      <c r="Q17" s="215">
        <f>+IFERROR(IF(COUNT(Q14:Q16),ROUND(SUM(Q14:Q16),0),""),"")</f>
        <v>100</v>
      </c>
      <c r="R17" s="263">
        <f>+IFERROR(IF(COUNT(Q17),ROUND(Q17/('Shareholding Pattern'!$P$58)*100,2),""),0)</f>
        <v>0</v>
      </c>
      <c r="S17" s="77" t="str">
        <f>+IFERROR(IF(COUNT(S14:S16),ROUND(SUM(S14:S16),0),""),"")</f>
        <v/>
      </c>
      <c r="T17" s="77" t="str">
        <f>+IFERROR(IF(COUNT(T14:T16),ROUND(SUM(T14:T16),0),""),"")</f>
        <v/>
      </c>
      <c r="U17" s="77" t="str">
        <f>+IFERROR(IF(COUNT(U14:U16),ROUND(SUM(U14:U16),0),""),"")</f>
        <v/>
      </c>
      <c r="V17" s="263">
        <f>+IFERROR(IF(COUNT(M17,U17),ROUND(SUM(U17,M17)/SUM('Shareholding Pattern'!$L$57,'Shareholding Pattern'!$T$57)*100,2),""),0)</f>
        <v>0</v>
      </c>
      <c r="W17" s="77" t="str">
        <f>+IFERROR(IF(COUNT(W14:W16),ROUND(SUM(W14:W16),0),""),"")</f>
        <v/>
      </c>
      <c r="X17" s="263" t="str">
        <f>+IFERROR(IF(COUNT(W17),ROUND(SUM(W17)/SUM(M17)*100,2),""),0)</f>
        <v/>
      </c>
      <c r="Y17" s="77" t="str">
        <f>+IFERROR(IF(COUNT(Y14:Y16),ROUND(SUM(Y14:Y16),0),""),"")</f>
        <v/>
      </c>
      <c r="Z17" s="263" t="str">
        <f>+IFERROR(IF(COUNT(Y17),ROUND(SUM(Y17)/SUM(M17)*100,2),""),0)</f>
        <v/>
      </c>
      <c r="AA17" s="77">
        <f>+IFERROR(IF(COUNT(AA14:AA16),ROUND(SUM(AA14:AA16),0),""),"")</f>
        <v>0</v>
      </c>
    </row>
  </sheetData>
  <sheetProtection password="F884" sheet="1" objects="1" scenarios="1"/>
  <mergeCells count="22">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8">
    <dataValidation type="whole" operator="lessThanOrEqual" allowBlank="1" showInputMessage="1" showErrorMessage="1" sqref="Y13 Y15">
      <formula1>J13</formula1>
    </dataValidation>
    <dataValidation type="whole" operator="lessThanOrEqual" allowBlank="1" showInputMessage="1" showErrorMessage="1" sqref="W13 W15">
      <formula1>J13</formula1>
    </dataValidation>
    <dataValidation type="whole" operator="lessThanOrEqual" allowBlank="1" showInputMessage="1" showErrorMessage="1" sqref="AA13:AB13 AA15:AB15">
      <formula1>M13</formula1>
    </dataValidation>
    <dataValidation type="textLength" operator="equal" allowBlank="1" showInputMessage="1" showErrorMessage="1" prompt="[A-Z][A-Z][A-Z][A-Z][A-Z][0-9][0-9][0-9][0-9][A-Z]&#10;&#10;In absence of PAN write : ZZZZZ9999Z" sqref="H13 H15">
      <formula1>10</formula1>
    </dataValidation>
    <dataValidation type="whole" operator="greaterThanOrEqual" allowBlank="1" showInputMessage="1" showErrorMessage="1" sqref="P13 S13:T13 I13:L13 P15 S15:T15 I15:L15">
      <formula1>0</formula1>
    </dataValidation>
    <dataValidation type="list" allowBlank="1" showInputMessage="1" showErrorMessage="1" sqref="E13 E15">
      <formula1>$AR$1:$AR$6</formula1>
    </dataValidation>
    <dataValidation operator="greaterThanOrEqual" allowBlank="1" showInputMessage="1" showErrorMessage="1" sqref="O13 O15"/>
    <dataValidation type="list" allowBlank="1" showInputMessage="1" showErrorMessage="1" sqref="F13 F15">
      <formula1>$AV$9:$AV$10</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3.7109375" customWidth="1"/>
    <col min="28" max="28" width="3.42578125" customWidth="1"/>
    <col min="29" max="16383" width="1.85546875" hidden="1"/>
    <col min="16384" max="16384" width="7.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13</v>
      </c>
      <c r="X9" s="436"/>
      <c r="Y9" s="436" t="s">
        <v>14</v>
      </c>
      <c r="Z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Y10" s="436"/>
      <c r="Z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4" t="s">
        <v>20</v>
      </c>
      <c r="X11" s="44" t="s">
        <v>21</v>
      </c>
      <c r="Y11" s="436"/>
      <c r="Z11" s="436"/>
    </row>
    <row r="12" spans="5:30" s="5" customFormat="1" ht="33" customHeight="1">
      <c r="E12" s="9" t="s">
        <v>83</v>
      </c>
      <c r="F12" s="309" t="s">
        <v>38</v>
      </c>
      <c r="G12" s="33"/>
      <c r="H12" s="33"/>
      <c r="I12" s="33"/>
      <c r="J12" s="33"/>
      <c r="K12" s="33"/>
      <c r="L12" s="33"/>
      <c r="M12" s="33"/>
      <c r="N12" s="33"/>
      <c r="O12" s="33"/>
      <c r="P12" s="33"/>
      <c r="Q12" s="33"/>
      <c r="R12" s="33"/>
      <c r="S12" s="33"/>
      <c r="T12" s="33"/>
      <c r="U12" s="33"/>
      <c r="V12" s="33"/>
      <c r="W12" s="33"/>
      <c r="X12" s="33"/>
      <c r="Y12" s="33"/>
      <c r="Z12" s="34"/>
    </row>
    <row r="13" spans="5:30" s="11" customFormat="1" ht="18.7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H13:J13 M13:N13">
      <formula1>0</formula1>
    </dataValidation>
    <dataValidation type="textLength" operator="equal" allowBlank="1" showInputMessage="1" showErrorMessage="1" prompt="[A-Z][A-Z][A-Z][A-Z][A-Z][0-9][0-9][0-9][0-9][A-Z]&#10;&#10;In absence of PAN write : ZZZZZ9999Z" sqref="G13">
      <formula1>10</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AD23"/>
  <sheetViews>
    <sheetView showGridLines="0" topLeftCell="F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4" width="2"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13</v>
      </c>
      <c r="X9" s="436"/>
      <c r="Y9" s="436" t="s">
        <v>14</v>
      </c>
      <c r="Z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Y10" s="436"/>
      <c r="Z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4" t="s">
        <v>20</v>
      </c>
      <c r="X11" s="44" t="s">
        <v>21</v>
      </c>
      <c r="Y11" s="436"/>
      <c r="Z11" s="436"/>
    </row>
    <row r="12" spans="5:30" ht="21" customHeight="1">
      <c r="E12" s="9" t="s">
        <v>83</v>
      </c>
      <c r="F12" s="309" t="s">
        <v>39</v>
      </c>
      <c r="G12" s="33"/>
      <c r="H12" s="33"/>
      <c r="I12" s="33"/>
      <c r="J12" s="33"/>
      <c r="K12" s="33"/>
      <c r="L12" s="33"/>
      <c r="M12" s="33"/>
      <c r="N12" s="33"/>
      <c r="O12" s="33"/>
      <c r="P12" s="33"/>
      <c r="Q12" s="33"/>
      <c r="R12" s="33"/>
      <c r="S12" s="33"/>
      <c r="T12" s="33"/>
      <c r="U12" s="33"/>
      <c r="V12" s="33"/>
      <c r="W12" s="33"/>
      <c r="X12" s="33"/>
      <c r="Y12" s="33"/>
      <c r="Z12" s="34"/>
    </row>
    <row r="13" spans="5:30" s="11" customFormat="1" ht="13.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IF(SUM(H13:I13)&gt;0,1,0)</f>
        <v>0</v>
      </c>
      <c r="AD13" s="11" t="str">
        <f>IF(COUNT(H15:$Y$15000)=0,"",SUM(AC1:AC65533))</f>
        <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row r="23" spans="9:9">
      <c r="I23" t="s">
        <v>984</v>
      </c>
    </row>
  </sheetData>
  <sheetProtection password="F884" sheet="1" objects="1" scenarios="1"/>
  <mergeCells count="19">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R16"/>
  <sheetViews>
    <sheetView showGridLines="0" topLeftCell="F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4.140625" customWidth="1"/>
    <col min="28" max="28" width="3.28515625" customWidth="1"/>
    <col min="29" max="16384" width="1.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13</v>
      </c>
      <c r="X9" s="436"/>
      <c r="Y9" s="436" t="s">
        <v>14</v>
      </c>
      <c r="Z9" s="421" t="s">
        <v>1053</v>
      </c>
      <c r="AR9" t="s">
        <v>930</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Y10" s="436"/>
      <c r="Z10" s="436"/>
      <c r="AR10" t="s">
        <v>931</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4" t="s">
        <v>20</v>
      </c>
      <c r="X11" s="44" t="s">
        <v>21</v>
      </c>
      <c r="Y11" s="436"/>
      <c r="Z11" s="436"/>
      <c r="AR11" t="s">
        <v>936</v>
      </c>
    </row>
    <row r="12" spans="5:44" ht="21.75" customHeight="1">
      <c r="E12" s="9" t="s">
        <v>84</v>
      </c>
      <c r="F12" s="309"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7" t="str">
        <f>+IFERROR(IF(COUNT(M14:M15),ROUND(SUM(M14:M15),0),""),"")</f>
        <v/>
      </c>
      <c r="N16" s="37" t="str">
        <f>+IFERROR(IF(COUNT(N14:N15),ROUND(SUM(N14:N15),0),""),"")</f>
        <v/>
      </c>
      <c r="O16" s="37"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5" customWidth="1"/>
    <col min="28" max="28" width="4.7109375" customWidth="1"/>
    <col min="29" max="16384" width="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13</v>
      </c>
      <c r="X9" s="436"/>
      <c r="Y9" s="436" t="s">
        <v>14</v>
      </c>
      <c r="Z9" s="421" t="s">
        <v>1053</v>
      </c>
      <c r="AR9" t="s">
        <v>930</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Y10" s="436"/>
      <c r="Z10" s="436"/>
      <c r="AR10" t="s">
        <v>931</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4" t="s">
        <v>20</v>
      </c>
      <c r="X11" s="44" t="s">
        <v>21</v>
      </c>
      <c r="Y11" s="436"/>
      <c r="Z11" s="436"/>
      <c r="AR11" t="s">
        <v>936</v>
      </c>
    </row>
    <row r="12" spans="5:44" ht="21.75" customHeight="1">
      <c r="E12" s="9" t="s">
        <v>85</v>
      </c>
      <c r="F12" s="309"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idden="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7" t="str">
        <f>+IFERROR(IF(COUNT(M14:M15),ROUND(SUM(M14:M15),0),""),"")</f>
        <v/>
      </c>
      <c r="N16" s="37" t="str">
        <f>+IFERROR(IF(COUNT(N14:N15),ROUND(SUM(N14:N15),0),""),"")</f>
        <v/>
      </c>
      <c r="O16" s="37"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AV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2.5703125" style="324" customWidth="1"/>
    <col min="30" max="30" width="3.85546875" style="324" customWidth="1"/>
    <col min="31" max="16384" width="4.85546875" hidden="1"/>
  </cols>
  <sheetData>
    <row r="1" spans="4:48" hidden="1">
      <c r="I1">
        <v>0</v>
      </c>
      <c r="AC1"/>
      <c r="AD1"/>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4:48" hidden="1">
      <c r="AC3"/>
      <c r="AD3"/>
      <c r="AR3" t="s">
        <v>1052</v>
      </c>
      <c r="AS3" t="s">
        <v>935</v>
      </c>
    </row>
    <row r="4" spans="4:48" hidden="1">
      <c r="AC4"/>
      <c r="AD4"/>
    </row>
    <row r="5" spans="4:48" hidden="1">
      <c r="AC5"/>
      <c r="AD5"/>
    </row>
    <row r="6" spans="4:48" hidden="1">
      <c r="AC6"/>
      <c r="AD6"/>
    </row>
    <row r="7" spans="4:48" ht="18" customHeight="1">
      <c r="AC7"/>
      <c r="AD7"/>
      <c r="AR7" s="75"/>
    </row>
    <row r="8" spans="4:48" ht="15" customHeight="1">
      <c r="AC8"/>
      <c r="AD8"/>
      <c r="AR8" s="75"/>
    </row>
    <row r="9" spans="4:48" ht="29.25" customHeight="1">
      <c r="D9" s="447" t="s">
        <v>138</v>
      </c>
      <c r="E9" s="436" t="s">
        <v>34</v>
      </c>
      <c r="F9" s="436"/>
      <c r="G9" s="447" t="s">
        <v>137</v>
      </c>
      <c r="H9" s="436" t="s">
        <v>1</v>
      </c>
      <c r="I9" s="421" t="s">
        <v>961</v>
      </c>
      <c r="J9" s="436" t="s">
        <v>3</v>
      </c>
      <c r="K9" s="436" t="s">
        <v>4</v>
      </c>
      <c r="L9" s="436" t="s">
        <v>5</v>
      </c>
      <c r="M9" s="436" t="s">
        <v>6</v>
      </c>
      <c r="N9" s="436" t="s">
        <v>7</v>
      </c>
      <c r="O9" s="436" t="s">
        <v>8</v>
      </c>
      <c r="P9" s="436"/>
      <c r="Q9" s="436"/>
      <c r="R9" s="436"/>
      <c r="S9" s="436" t="s">
        <v>9</v>
      </c>
      <c r="T9" s="447" t="s">
        <v>1064</v>
      </c>
      <c r="U9" s="447" t="s">
        <v>135</v>
      </c>
      <c r="V9" s="436" t="s">
        <v>107</v>
      </c>
      <c r="W9" s="436" t="s">
        <v>12</v>
      </c>
      <c r="X9" s="436"/>
      <c r="Y9" s="436" t="s">
        <v>13</v>
      </c>
      <c r="Z9" s="436"/>
      <c r="AA9" s="436" t="s">
        <v>14</v>
      </c>
      <c r="AB9" s="421" t="s">
        <v>1053</v>
      </c>
      <c r="AC9"/>
      <c r="AD9"/>
      <c r="AS9" s="75"/>
      <c r="AV9" t="s">
        <v>34</v>
      </c>
    </row>
    <row r="10" spans="4:48" ht="31.5" customHeight="1">
      <c r="D10" s="448"/>
      <c r="E10" s="436"/>
      <c r="F10" s="436"/>
      <c r="G10" s="448"/>
      <c r="H10" s="436"/>
      <c r="I10" s="436"/>
      <c r="J10" s="436"/>
      <c r="K10" s="436"/>
      <c r="L10" s="436"/>
      <c r="M10" s="436"/>
      <c r="N10" s="436"/>
      <c r="O10" s="436" t="s">
        <v>15</v>
      </c>
      <c r="P10" s="436"/>
      <c r="Q10" s="436"/>
      <c r="R10" s="436" t="s">
        <v>16</v>
      </c>
      <c r="S10" s="436"/>
      <c r="T10" s="448"/>
      <c r="U10" s="448"/>
      <c r="V10" s="436"/>
      <c r="W10" s="436"/>
      <c r="X10" s="436"/>
      <c r="Y10" s="436"/>
      <c r="Z10" s="436"/>
      <c r="AA10" s="436"/>
      <c r="AB10" s="436"/>
      <c r="AC10"/>
      <c r="AD10"/>
      <c r="AS10" s="75"/>
      <c r="AV10" t="s">
        <v>979</v>
      </c>
    </row>
    <row r="11" spans="4:48" ht="78.75" customHeight="1">
      <c r="D11" s="449"/>
      <c r="E11" s="436"/>
      <c r="F11" s="436"/>
      <c r="G11" s="449"/>
      <c r="H11" s="436"/>
      <c r="I11" s="436"/>
      <c r="J11" s="436"/>
      <c r="K11" s="436"/>
      <c r="L11" s="436"/>
      <c r="M11" s="436"/>
      <c r="N11" s="436"/>
      <c r="O11" s="44" t="s">
        <v>17</v>
      </c>
      <c r="P11" s="44" t="s">
        <v>18</v>
      </c>
      <c r="Q11" s="44" t="s">
        <v>19</v>
      </c>
      <c r="R11" s="436"/>
      <c r="S11" s="436"/>
      <c r="T11" s="449"/>
      <c r="U11" s="449"/>
      <c r="V11" s="436"/>
      <c r="W11" s="44" t="s">
        <v>20</v>
      </c>
      <c r="X11" s="44" t="s">
        <v>21</v>
      </c>
      <c r="Y11" s="44" t="s">
        <v>20</v>
      </c>
      <c r="Z11" s="44" t="s">
        <v>21</v>
      </c>
      <c r="AA11" s="436"/>
      <c r="AB11" s="436"/>
      <c r="AC11"/>
      <c r="AD11"/>
      <c r="AS11" s="75"/>
    </row>
    <row r="12" spans="4:48" ht="30"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8" s="11" customFormat="1" ht="0.75" hidden="1" customHeight="1">
      <c r="D13" s="221"/>
      <c r="E13" s="90"/>
      <c r="F13" s="90"/>
      <c r="G13" s="90"/>
      <c r="H13" s="10"/>
      <c r="I13" s="16"/>
      <c r="J13" s="16"/>
      <c r="K13" s="51"/>
      <c r="L13" s="51"/>
      <c r="M13" s="265" t="str">
        <f>+IFERROR(IF(COUNT(J13:L13),ROUND(SUM(J13:L13),0),""),"")</f>
        <v/>
      </c>
      <c r="N13" s="263" t="str">
        <f>+IFERROR(IF(COUNT(M13),ROUND(M13/'Shareholding Pattern'!$L$57*100,2),""),0)</f>
        <v/>
      </c>
      <c r="O13" s="307" t="str">
        <f>IF(J13="","",J13)</f>
        <v/>
      </c>
      <c r="P13" s="233"/>
      <c r="Q13" s="55" t="str">
        <f>+IFERROR(IF(COUNT(O13:P13),ROUND(SUM(O13,P13),0),""),"")</f>
        <v/>
      </c>
      <c r="R13" s="17" t="str">
        <f>+IFERROR(IF(COUNT(Q13),ROUND(Q13/('Shareholding Pattern'!$P$58)*100,2),""),0)</f>
        <v/>
      </c>
      <c r="S13" s="51"/>
      <c r="T13" s="51"/>
      <c r="U13" s="52" t="str">
        <f>+IFERROR(IF(COUNT(S13:T13),ROUND(SUM(S13:T13),0),""),"")</f>
        <v/>
      </c>
      <c r="V13" s="17" t="str">
        <f>+IFERROR(IF(COUNT(M13,U13),ROUND(SUM(U13,M13)/SUM('Shareholding Pattern'!$L$57,'Shareholding Pattern'!$T$57)*100,2),""),0)</f>
        <v/>
      </c>
      <c r="W13" s="51"/>
      <c r="X13" s="17" t="str">
        <f>+IFERROR(IF(W13="","",(IF(COUNT(W13,M13),ROUND(SUM(W13)/SUM(M13)*100,2),""))),0)</f>
        <v/>
      </c>
      <c r="Y13" s="51"/>
      <c r="Z13" s="17" t="str">
        <f>+IFERROR(IF(Y13="","",(IF(COUNT(Y13,M13),ROUND(SUM(Y13)/SUM(M13)*100,2),""))),0)</f>
        <v/>
      </c>
      <c r="AA13" s="16"/>
      <c r="AB13" s="314"/>
      <c r="AC13" s="323">
        <f>IF(SUM(I13:AA13),1,0)</f>
        <v>0</v>
      </c>
      <c r="AD13" s="323" t="str">
        <f>IF(COUNT(H15:$Y$15000)=0,"",SUM(AC1:AC65533))</f>
        <v/>
      </c>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0" t="s">
        <v>1002</v>
      </c>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Pattern'!$L$57*100,2),""),0)</f>
        <v/>
      </c>
      <c r="O16" s="215" t="str">
        <f>+IFERROR(IF(COUNT(O14:O15),ROUND(SUM(O14:O15),0),""),"")</f>
        <v/>
      </c>
      <c r="P16" s="215" t="str">
        <f>+IFERROR(IF(COUNT(P14:P15),ROUND(SUM(P14:P15),0),""),"")</f>
        <v/>
      </c>
      <c r="Q16" s="215" t="str">
        <f>+IFERROR(IF(COUNT(Q14:Q15),ROUND(SUM(Q14:Q15),0),""),"")</f>
        <v/>
      </c>
      <c r="R16" s="263" t="str">
        <f>+IFERROR(IF(COUNT(Q16),ROUND(Q16/('Shareholding Pattern'!$P$58)*100,2),""),0)</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Pattern'!$T$57)*100,2),""),0)</f>
        <v/>
      </c>
      <c r="W16" s="77" t="str">
        <f>+IFERROR(IF(COUNT(W14:W15),ROUND(SUM(W14:W15),0),""),"")</f>
        <v/>
      </c>
      <c r="X16" s="263" t="str">
        <f>+IFERROR(IF(COUNT(W16,J16),ROUND(SUM(W16)/SUM(M16)*100,2),""),0)</f>
        <v/>
      </c>
      <c r="Y16" s="77" t="str">
        <f>+IFERROR(IF(COUNT(Y14:Y15),ROUND(SUM(Y14:Y15),0),""),"")</f>
        <v/>
      </c>
      <c r="Z16" s="263" t="str">
        <f>+IFERROR(IF(COUNT(Y16,J16),ROUND(SUM(Y16)/SUM(M16)*100,2),""),0)</f>
        <v/>
      </c>
      <c r="AA16" s="77" t="str">
        <f>+IFERROR(IF(COUNT(AA14:AA15),ROUND(SUM(AA14:AA15),0),""),"")</f>
        <v/>
      </c>
    </row>
  </sheetData>
  <sheetProtection password="F884" sheet="1" objects="1" scenarios="1"/>
  <mergeCells count="22">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7">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O13:P13 I13:L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t="14.25" hidden="1" customHeight="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7" workbookViewId="0">
      <selection activeCell="F13" sqref="F13"/>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1056</v>
      </c>
    </row>
    <row r="4" spans="5:24" hidden="1">
      <c r="S4" s="18" t="s">
        <v>1056</v>
      </c>
      <c r="T4" s="18" t="s">
        <v>121</v>
      </c>
      <c r="W4" s="18" t="s">
        <v>1057</v>
      </c>
    </row>
    <row r="5" spans="5:24" hidden="1">
      <c r="S5" s="18" t="s">
        <v>1057</v>
      </c>
    </row>
    <row r="6" spans="5:24" hidden="1"/>
    <row r="7" spans="5:24" ht="31.5" customHeight="1">
      <c r="M7" s="18" t="s">
        <v>948</v>
      </c>
      <c r="X7" s="18" t="s">
        <v>111</v>
      </c>
    </row>
    <row r="8" spans="5:24" ht="30" customHeight="1">
      <c r="E8" s="418" t="s">
        <v>108</v>
      </c>
      <c r="F8" s="419"/>
      <c r="M8" s="18" t="s">
        <v>949</v>
      </c>
      <c r="X8" s="18" t="s">
        <v>122</v>
      </c>
    </row>
    <row r="9" spans="5:24" ht="20.100000000000001" customHeight="1">
      <c r="E9" s="19" t="s">
        <v>124</v>
      </c>
      <c r="F9" s="234">
        <v>519397</v>
      </c>
      <c r="M9" s="18" t="s">
        <v>950</v>
      </c>
    </row>
    <row r="10" spans="5:24" ht="20.100000000000001" customHeight="1">
      <c r="E10" s="20" t="s">
        <v>123</v>
      </c>
      <c r="F10" s="366" t="s">
        <v>1075</v>
      </c>
      <c r="M10" s="18" t="s">
        <v>1060</v>
      </c>
    </row>
    <row r="11" spans="5:24" ht="20.100000000000001" customHeight="1">
      <c r="E11" s="311" t="s">
        <v>1054</v>
      </c>
      <c r="F11" s="235" t="s">
        <v>122</v>
      </c>
    </row>
    <row r="12" spans="5:24" ht="20.100000000000001" customHeight="1">
      <c r="E12" s="20" t="s">
        <v>109</v>
      </c>
      <c r="F12" s="235" t="s">
        <v>112</v>
      </c>
    </row>
    <row r="13" spans="5:24" ht="20.100000000000001" customHeight="1">
      <c r="E13" s="20" t="s">
        <v>293</v>
      </c>
      <c r="F13" s="235" t="s">
        <v>116</v>
      </c>
      <c r="R13" s="287"/>
    </row>
    <row r="14" spans="5:24" ht="30.75" customHeight="1">
      <c r="E14" s="311" t="s">
        <v>1055</v>
      </c>
      <c r="F14" s="328" t="s">
        <v>1076</v>
      </c>
      <c r="R14" s="288"/>
    </row>
    <row r="15" spans="5:24" ht="30" customHeight="1">
      <c r="E15" s="21" t="s">
        <v>110</v>
      </c>
      <c r="F15" s="498" t="s">
        <v>1070</v>
      </c>
      <c r="G15" s="288"/>
      <c r="I15" s="288"/>
      <c r="S15" s="288"/>
    </row>
    <row r="16" spans="5:24">
      <c r="E16" s="121" t="s">
        <v>303</v>
      </c>
      <c r="F16" s="332" t="str">
        <f>IF(F13=S1,M7,IF(F13=S2,M8,IF(F13=S3,M9,IF(F13=S4,M8,IF(F13=S5,M8,"")))))</f>
        <v>Regulation 31 (1) (b)</v>
      </c>
    </row>
    <row r="17" spans="4:7"/>
    <row r="18" spans="4:7" s="23" customFormat="1">
      <c r="E18" s="18"/>
      <c r="F18" s="18"/>
    </row>
    <row r="19" spans="4:7" s="23" customFormat="1" ht="21" hidden="1">
      <c r="E19" s="420"/>
      <c r="F19" s="420"/>
    </row>
    <row r="20" spans="4:7" s="23" customFormat="1" ht="21" hidden="1" customHeight="1">
      <c r="D20" s="310"/>
      <c r="G20" s="22"/>
    </row>
    <row r="21" spans="4:7" s="23" customFormat="1" ht="12.75" hidden="1" customHeight="1">
      <c r="D21" s="25"/>
      <c r="E21" s="310"/>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47" t="s">
        <v>138</v>
      </c>
      <c r="F9" s="421" t="s">
        <v>137</v>
      </c>
      <c r="G9" s="436" t="s">
        <v>1</v>
      </c>
      <c r="H9" s="421" t="s">
        <v>3</v>
      </c>
      <c r="I9" s="436" t="s">
        <v>4</v>
      </c>
      <c r="J9" s="436" t="s">
        <v>5</v>
      </c>
      <c r="K9" s="436" t="s">
        <v>6</v>
      </c>
      <c r="L9" s="436" t="s">
        <v>7</v>
      </c>
      <c r="M9" s="436" t="s">
        <v>8</v>
      </c>
      <c r="N9" s="436"/>
      <c r="O9" s="436"/>
      <c r="P9" s="436"/>
      <c r="Q9" s="447" t="s">
        <v>1064</v>
      </c>
      <c r="R9" s="436" t="s">
        <v>10</v>
      </c>
      <c r="S9" s="447" t="s">
        <v>135</v>
      </c>
      <c r="T9" s="436" t="s">
        <v>107</v>
      </c>
      <c r="U9" s="436" t="s">
        <v>12</v>
      </c>
      <c r="V9" s="436"/>
      <c r="W9" s="436" t="s">
        <v>14</v>
      </c>
      <c r="X9" s="421" t="s">
        <v>1053</v>
      </c>
      <c r="AR9" t="s">
        <v>938</v>
      </c>
    </row>
    <row r="10" spans="5:44" ht="31.5" customHeight="1">
      <c r="E10" s="448"/>
      <c r="F10" s="436"/>
      <c r="G10" s="436"/>
      <c r="H10" s="436"/>
      <c r="I10" s="436"/>
      <c r="J10" s="436"/>
      <c r="K10" s="436"/>
      <c r="L10" s="436"/>
      <c r="M10" s="436" t="s">
        <v>15</v>
      </c>
      <c r="N10" s="436"/>
      <c r="O10" s="436"/>
      <c r="P10" s="436" t="s">
        <v>16</v>
      </c>
      <c r="Q10" s="448"/>
      <c r="R10" s="436"/>
      <c r="S10" s="448"/>
      <c r="T10" s="436"/>
      <c r="U10" s="436"/>
      <c r="V10" s="436"/>
      <c r="W10" s="436"/>
      <c r="X10" s="436"/>
      <c r="AR10" t="s">
        <v>928</v>
      </c>
    </row>
    <row r="11" spans="5:44" ht="78.75" customHeight="1">
      <c r="E11" s="449"/>
      <c r="F11" s="436"/>
      <c r="G11" s="436"/>
      <c r="H11" s="436"/>
      <c r="I11" s="436"/>
      <c r="J11" s="436"/>
      <c r="K11" s="436"/>
      <c r="L11" s="436"/>
      <c r="M11" s="44" t="s">
        <v>17</v>
      </c>
      <c r="N11" s="44" t="s">
        <v>18</v>
      </c>
      <c r="O11" s="44" t="s">
        <v>19</v>
      </c>
      <c r="P11" s="436"/>
      <c r="Q11" s="449"/>
      <c r="R11" s="436"/>
      <c r="S11" s="449"/>
      <c r="T11" s="436"/>
      <c r="U11" s="44" t="s">
        <v>20</v>
      </c>
      <c r="V11" s="44" t="s">
        <v>21</v>
      </c>
      <c r="W11" s="436"/>
      <c r="X11" s="436"/>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80" zoomScaleNormal="8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customWidth="1"/>
    <col min="29" max="16383" width="5.140625" hidden="1"/>
    <col min="16384" max="16384" width="4.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47" t="s">
        <v>138</v>
      </c>
      <c r="E9" s="447" t="s">
        <v>34</v>
      </c>
      <c r="F9" s="447" t="s">
        <v>976</v>
      </c>
      <c r="G9" s="433" t="s">
        <v>137</v>
      </c>
      <c r="H9" s="436" t="s">
        <v>1</v>
      </c>
      <c r="I9" s="433" t="s">
        <v>961</v>
      </c>
      <c r="J9" s="436" t="s">
        <v>3</v>
      </c>
      <c r="K9" s="436" t="s">
        <v>4</v>
      </c>
      <c r="L9" s="436" t="s">
        <v>5</v>
      </c>
      <c r="M9" s="436" t="s">
        <v>6</v>
      </c>
      <c r="N9" s="436" t="s">
        <v>7</v>
      </c>
      <c r="O9" s="436" t="s">
        <v>8</v>
      </c>
      <c r="P9" s="436"/>
      <c r="Q9" s="436"/>
      <c r="R9" s="436"/>
      <c r="S9" s="436" t="s">
        <v>9</v>
      </c>
      <c r="T9" s="447" t="s">
        <v>1064</v>
      </c>
      <c r="U9" s="447" t="s">
        <v>139</v>
      </c>
      <c r="V9" s="436" t="s">
        <v>107</v>
      </c>
      <c r="W9" s="436" t="s">
        <v>12</v>
      </c>
      <c r="X9" s="436"/>
      <c r="Y9" s="436" t="s">
        <v>14</v>
      </c>
      <c r="Z9" s="421" t="s">
        <v>1053</v>
      </c>
      <c r="AG9" s="75" t="s">
        <v>940</v>
      </c>
      <c r="AV9" t="s">
        <v>34</v>
      </c>
    </row>
    <row r="10" spans="4:48" ht="31.5" customHeight="1">
      <c r="D10" s="448"/>
      <c r="E10" s="448"/>
      <c r="F10" s="448"/>
      <c r="G10" s="434"/>
      <c r="H10" s="436"/>
      <c r="I10" s="448"/>
      <c r="J10" s="436"/>
      <c r="K10" s="436"/>
      <c r="L10" s="436"/>
      <c r="M10" s="436"/>
      <c r="N10" s="436"/>
      <c r="O10" s="436" t="s">
        <v>15</v>
      </c>
      <c r="P10" s="436"/>
      <c r="Q10" s="436"/>
      <c r="R10" s="436" t="s">
        <v>16</v>
      </c>
      <c r="S10" s="436"/>
      <c r="T10" s="448"/>
      <c r="U10" s="445"/>
      <c r="V10" s="436"/>
      <c r="W10" s="436"/>
      <c r="X10" s="436"/>
      <c r="Y10" s="436"/>
      <c r="Z10" s="436"/>
      <c r="AG10" s="75" t="s">
        <v>931</v>
      </c>
      <c r="AV10" t="s">
        <v>979</v>
      </c>
    </row>
    <row r="11" spans="4:48" ht="75">
      <c r="D11" s="449"/>
      <c r="E11" s="449"/>
      <c r="F11" s="449"/>
      <c r="G11" s="435"/>
      <c r="H11" s="436"/>
      <c r="I11" s="449"/>
      <c r="J11" s="436"/>
      <c r="K11" s="436"/>
      <c r="L11" s="436"/>
      <c r="M11" s="436"/>
      <c r="N11" s="436"/>
      <c r="O11" s="44" t="s">
        <v>17</v>
      </c>
      <c r="P11" s="44" t="s">
        <v>18</v>
      </c>
      <c r="Q11" s="44" t="s">
        <v>19</v>
      </c>
      <c r="R11" s="436"/>
      <c r="S11" s="436"/>
      <c r="T11" s="449"/>
      <c r="U11" s="446"/>
      <c r="V11" s="436"/>
      <c r="W11" s="44" t="s">
        <v>20</v>
      </c>
      <c r="X11" s="44" t="s">
        <v>21</v>
      </c>
      <c r="Y11" s="436"/>
      <c r="Z11" s="436"/>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t="18.75" hidden="1" customHeight="1">
      <c r="D13" s="79"/>
      <c r="E13" s="88"/>
      <c r="F13" s="90"/>
      <c r="G13" s="90"/>
      <c r="H13" s="10"/>
      <c r="I13" s="16"/>
      <c r="J13" s="16"/>
      <c r="K13" s="51"/>
      <c r="L13" s="51"/>
      <c r="M13" s="265" t="str">
        <f>+IFERROR(IF(COUNT(J13:L13),ROUND(SUM(J13:L13),0),""),"")</f>
        <v/>
      </c>
      <c r="N13" s="263" t="str">
        <f>+IFERROR(IF(COUNT(M13),ROUND(M13/'Shareholding Pattern'!$L$57*100,2),""),"")</f>
        <v/>
      </c>
      <c r="O13" s="308"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16"/>
      <c r="Z13" s="314"/>
      <c r="AC13" s="11">
        <f>IF(SUM(H13:Y13)&gt;0,1,0)</f>
        <v>0</v>
      </c>
      <c r="AD13" s="11">
        <f>SUM(AC15:AC65535)</f>
        <v>0</v>
      </c>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ht="23.25" customHeight="1">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row>
    <row r="12" spans="5:30"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15" hidden="1" customHeight="1">
      <c r="E15" s="230"/>
      <c r="F15" s="18"/>
      <c r="G15" s="18"/>
      <c r="H15" s="18"/>
      <c r="I15" s="18"/>
      <c r="J15" s="228"/>
      <c r="K15" s="228"/>
      <c r="L15" s="18"/>
      <c r="M15" s="18"/>
      <c r="N15" s="228"/>
      <c r="O15" s="228"/>
      <c r="P15" s="18"/>
      <c r="Q15" s="18"/>
      <c r="R15" s="18"/>
      <c r="S15" s="18"/>
      <c r="T15" s="18"/>
      <c r="U15" s="18"/>
      <c r="V15" s="228"/>
      <c r="W15" s="229"/>
    </row>
    <row r="16" spans="5:30"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01" t="str">
        <f>+IFERROR(IF(COUNT(X13:X15),ROUND(SUM(X13:X15),0),""),"")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row>
    <row r="12" spans="5:30"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row>
    <row r="12" spans="5:30"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row>
    <row r="12" spans="5:30"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row>
    <row r="12" spans="5:30"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6"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G15" sqref="G15"/>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5" t="s">
        <v>122</v>
      </c>
      <c r="P10" s="18">
        <v>1</v>
      </c>
      <c r="R10" s="18" t="s">
        <v>313</v>
      </c>
    </row>
    <row r="11" spans="1:21" ht="20.100000000000001" customHeight="1">
      <c r="E11" s="29">
        <v>3</v>
      </c>
      <c r="F11" s="68" t="s">
        <v>129</v>
      </c>
      <c r="G11" s="235" t="s">
        <v>122</v>
      </c>
      <c r="P11" s="18">
        <v>1</v>
      </c>
      <c r="R11" s="18" t="s">
        <v>316</v>
      </c>
    </row>
    <row r="12" spans="1:21" ht="30">
      <c r="E12" s="29">
        <v>4</v>
      </c>
      <c r="F12" s="69" t="s">
        <v>130</v>
      </c>
      <c r="G12" s="235" t="s">
        <v>122</v>
      </c>
      <c r="P12" s="18">
        <v>1</v>
      </c>
      <c r="R12" s="18" t="s">
        <v>319</v>
      </c>
    </row>
    <row r="13" spans="1:21" ht="21.75" customHeight="1">
      <c r="E13" s="29">
        <v>5</v>
      </c>
      <c r="F13" s="67" t="s">
        <v>131</v>
      </c>
      <c r="G13" s="235" t="s">
        <v>122</v>
      </c>
      <c r="P13" s="18">
        <v>1</v>
      </c>
      <c r="R13" s="18" t="s">
        <v>322</v>
      </c>
    </row>
    <row r="14" spans="1:21" s="117" customFormat="1" ht="20.100000000000001" customHeight="1">
      <c r="A14" s="18"/>
      <c r="B14" s="18"/>
      <c r="C14" s="18"/>
      <c r="D14" s="18"/>
      <c r="E14" s="122">
        <v>6</v>
      </c>
      <c r="F14" s="123" t="s">
        <v>132</v>
      </c>
      <c r="G14" s="235" t="s">
        <v>122</v>
      </c>
      <c r="P14" s="117">
        <v>1</v>
      </c>
      <c r="R14" s="117" t="s">
        <v>325</v>
      </c>
    </row>
    <row r="15" spans="1:21" s="117" customFormat="1" ht="20.100000000000001" customHeight="1">
      <c r="A15" s="18"/>
      <c r="B15" s="18"/>
      <c r="C15" s="18"/>
      <c r="D15" s="18"/>
      <c r="E15" s="30">
        <v>7</v>
      </c>
      <c r="F15" s="70" t="s">
        <v>983</v>
      </c>
      <c r="G15" s="339" t="s">
        <v>122</v>
      </c>
      <c r="P15" s="117">
        <v>1</v>
      </c>
      <c r="R15" s="117" t="s">
        <v>306</v>
      </c>
    </row>
    <row r="16" spans="1:21"/>
  </sheetData>
  <sheetProtection password="F884" sheet="1" objects="1" scenarios="1"/>
  <dataValidations count="1">
    <dataValidation type="list" allowBlank="1" showInputMessage="1" showErrorMessage="1" sqref="G9:G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 min="16384" max="16384" width="2.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row>
    <row r="11" spans="5:30"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36"/>
      <c r="X11" s="436"/>
    </row>
    <row r="12" spans="5:30"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7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BA19"/>
  <sheetViews>
    <sheetView showGridLines="0" zoomScale="80" zoomScaleNormal="80" workbookViewId="0">
      <selection activeCell="G16" sqref="G16"/>
    </sheetView>
  </sheetViews>
  <sheetFormatPr defaultColWidth="0" defaultRowHeight="15"/>
  <cols>
    <col min="1" max="1" width="2.28515625" customWidth="1"/>
    <col min="2" max="2" width="2.140625" hidden="1" customWidth="1"/>
    <col min="3" max="3" width="2" hidden="1" customWidth="1"/>
    <col min="4" max="4" width="7.140625" customWidth="1"/>
    <col min="5" max="5" width="40.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1.5703125" customWidth="1"/>
    <col min="28" max="16384" width="7.85546875" hidden="1"/>
  </cols>
  <sheetData>
    <row r="1" spans="4:53" ht="0.75" customHeight="1">
      <c r="I1">
        <v>0</v>
      </c>
      <c r="J1">
        <v>0</v>
      </c>
      <c r="AE1" t="s">
        <v>1065</v>
      </c>
      <c r="AF1" t="s">
        <v>1066</v>
      </c>
      <c r="AG1" t="s">
        <v>1067</v>
      </c>
      <c r="AH1" t="s">
        <v>937</v>
      </c>
      <c r="AI1" t="s">
        <v>1068</v>
      </c>
      <c r="AJ1" t="s">
        <v>1069</v>
      </c>
      <c r="AK1" t="s">
        <v>927</v>
      </c>
      <c r="AL1" t="s">
        <v>1003</v>
      </c>
      <c r="AM1" t="s">
        <v>938</v>
      </c>
      <c r="AN1" t="s">
        <v>928</v>
      </c>
      <c r="AO1" t="s">
        <v>939</v>
      </c>
      <c r="AP1" t="s">
        <v>940</v>
      </c>
      <c r="AQ1" t="s">
        <v>942</v>
      </c>
      <c r="AR1" t="s">
        <v>929</v>
      </c>
      <c r="AS1" t="s">
        <v>930</v>
      </c>
      <c r="AT1" t="s">
        <v>931</v>
      </c>
      <c r="AU1" t="s">
        <v>936</v>
      </c>
      <c r="AV1" t="s">
        <v>992</v>
      </c>
      <c r="AW1" t="s">
        <v>941</v>
      </c>
      <c r="AX1" t="s">
        <v>1004</v>
      </c>
      <c r="AY1" t="s">
        <v>993</v>
      </c>
      <c r="AZ1" t="s">
        <v>1052</v>
      </c>
      <c r="BA1" t="s">
        <v>935</v>
      </c>
    </row>
    <row r="2" spans="4:53" ht="29.25" hidden="1" customHeight="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53" ht="25.5" hidden="1" customHeight="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3" ht="30" hidden="1" customHeight="1"/>
    <row r="5" spans="4:53" ht="28.5" hidden="1" customHeight="1"/>
    <row r="9" spans="4:53" ht="29.25" customHeight="1">
      <c r="D9" s="447" t="s">
        <v>138</v>
      </c>
      <c r="E9" s="447" t="s">
        <v>34</v>
      </c>
      <c r="F9" s="447" t="s">
        <v>976</v>
      </c>
      <c r="G9" s="433" t="s">
        <v>137</v>
      </c>
      <c r="H9" s="436" t="s">
        <v>1</v>
      </c>
      <c r="I9" s="433" t="s">
        <v>961</v>
      </c>
      <c r="J9" s="436" t="s">
        <v>3</v>
      </c>
      <c r="K9" s="436" t="s">
        <v>4</v>
      </c>
      <c r="L9" s="436" t="s">
        <v>5</v>
      </c>
      <c r="M9" s="436" t="s">
        <v>6</v>
      </c>
      <c r="N9" s="436" t="s">
        <v>7</v>
      </c>
      <c r="O9" s="436" t="s">
        <v>8</v>
      </c>
      <c r="P9" s="436"/>
      <c r="Q9" s="436"/>
      <c r="R9" s="436"/>
      <c r="S9" s="436" t="s">
        <v>9</v>
      </c>
      <c r="T9" s="447" t="s">
        <v>1064</v>
      </c>
      <c r="U9" s="447" t="s">
        <v>135</v>
      </c>
      <c r="V9" s="436" t="s">
        <v>107</v>
      </c>
      <c r="W9" s="436" t="s">
        <v>12</v>
      </c>
      <c r="X9" s="436"/>
      <c r="Y9" s="436" t="s">
        <v>14</v>
      </c>
      <c r="Z9" s="421" t="s">
        <v>1053</v>
      </c>
      <c r="AV9" t="s">
        <v>34</v>
      </c>
    </row>
    <row r="10" spans="4:53" ht="31.5" customHeight="1">
      <c r="D10" s="448"/>
      <c r="E10" s="448"/>
      <c r="F10" s="448"/>
      <c r="G10" s="434"/>
      <c r="H10" s="436"/>
      <c r="I10" s="448"/>
      <c r="J10" s="436"/>
      <c r="K10" s="436"/>
      <c r="L10" s="436"/>
      <c r="M10" s="436"/>
      <c r="N10" s="436"/>
      <c r="O10" s="436" t="s">
        <v>15</v>
      </c>
      <c r="P10" s="436"/>
      <c r="Q10" s="436"/>
      <c r="R10" s="436" t="s">
        <v>16</v>
      </c>
      <c r="S10" s="436"/>
      <c r="T10" s="448"/>
      <c r="U10" s="448"/>
      <c r="V10" s="436"/>
      <c r="W10" s="436"/>
      <c r="X10" s="436"/>
      <c r="Y10" s="436"/>
      <c r="Z10" s="436"/>
      <c r="AV10" t="s">
        <v>979</v>
      </c>
    </row>
    <row r="11" spans="4:53" ht="75">
      <c r="D11" s="449"/>
      <c r="E11" s="449"/>
      <c r="F11" s="449"/>
      <c r="G11" s="435"/>
      <c r="H11" s="436"/>
      <c r="I11" s="449"/>
      <c r="J11" s="436"/>
      <c r="K11" s="436"/>
      <c r="L11" s="436"/>
      <c r="M11" s="436"/>
      <c r="N11" s="436"/>
      <c r="O11" s="44" t="s">
        <v>17</v>
      </c>
      <c r="P11" s="44" t="s">
        <v>18</v>
      </c>
      <c r="Q11" s="44" t="s">
        <v>19</v>
      </c>
      <c r="R11" s="436"/>
      <c r="S11" s="436"/>
      <c r="T11" s="449"/>
      <c r="U11" s="449"/>
      <c r="V11" s="436"/>
      <c r="W11" s="44" t="s">
        <v>20</v>
      </c>
      <c r="X11" s="44" t="s">
        <v>21</v>
      </c>
      <c r="Y11" s="436"/>
      <c r="Z11" s="436"/>
    </row>
    <row r="12" spans="4:53" ht="24.7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53" s="11" customFormat="1" ht="25.5" hidden="1" customHeight="1">
      <c r="D13" s="104"/>
      <c r="E13" s="90"/>
      <c r="F13" s="90"/>
      <c r="G13" s="322"/>
      <c r="H13" s="10"/>
      <c r="I13" s="16"/>
      <c r="J13" s="16"/>
      <c r="K13" s="51"/>
      <c r="L13" s="51"/>
      <c r="M13" s="265" t="str">
        <f>+IFERROR(IF(COUNT(J13:L13),ROUND(SUM(J13:L13),0),""),"")</f>
        <v/>
      </c>
      <c r="N13" s="263" t="str">
        <f>+IFERROR(IF(COUNT(M13),ROUND(M13/'Shareholding Pattern'!$L$57*100,2),""),"")</f>
        <v/>
      </c>
      <c r="O13" s="308" t="str">
        <f>IF(J13="","",J13)</f>
        <v/>
      </c>
      <c r="P13" s="51"/>
      <c r="Q13" s="265"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316"/>
      <c r="AC13" s="11">
        <f>IF(SUM(H13:Y13)&gt;0,1,0)</f>
        <v>0</v>
      </c>
      <c r="AD13" s="11">
        <f>SUM(AC15:AC65534)</f>
        <v>0</v>
      </c>
      <c r="AG13"/>
    </row>
    <row r="14" spans="4:53" ht="22.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3" ht="0.75" hidden="1" customHeight="1">
      <c r="D15" s="230"/>
      <c r="E15" s="18"/>
      <c r="F15" s="18"/>
      <c r="G15" s="18"/>
      <c r="H15" s="18"/>
      <c r="I15" s="18"/>
      <c r="J15" s="18"/>
      <c r="K15" s="228"/>
      <c r="L15" s="228"/>
      <c r="M15" s="18"/>
      <c r="N15" s="18"/>
      <c r="O15" s="228"/>
      <c r="P15" s="228"/>
      <c r="Q15" s="18"/>
      <c r="R15" s="18"/>
      <c r="S15" s="18"/>
      <c r="T15" s="18"/>
      <c r="U15" s="18"/>
      <c r="V15" s="18"/>
      <c r="W15" s="228"/>
      <c r="X15" s="18"/>
      <c r="Y15" s="229"/>
    </row>
    <row r="16" spans="4:53" ht="18.75" customHeight="1">
      <c r="D16" s="150"/>
      <c r="E16" s="39"/>
      <c r="F16" s="39"/>
      <c r="G16" s="64" t="s">
        <v>1002</v>
      </c>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215"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2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row r="19" spans="7:7">
      <c r="G19" s="117"/>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6">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$AE$1:$BA$1</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3.85546875" customWidth="1"/>
    <col min="27" max="27" width="4" customWidth="1"/>
    <col min="28" max="16383" width="3.85546875" hidden="1"/>
    <col min="16384" max="16384" width="4.85546875" hidden="1"/>
  </cols>
  <sheetData>
    <row r="1" spans="3:30" hidden="1">
      <c r="I1">
        <v>0</v>
      </c>
    </row>
    <row r="2" spans="3:30"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spans="3:30" hidden="1">
      <c r="AC3" t="s">
        <v>944</v>
      </c>
    </row>
    <row r="4" spans="3:30" hidden="1">
      <c r="AC4" t="s">
        <v>945</v>
      </c>
    </row>
    <row r="5" spans="3:30" hidden="1">
      <c r="AC5" t="s">
        <v>946</v>
      </c>
    </row>
    <row r="6" spans="3:30" hidden="1">
      <c r="AC6" t="s">
        <v>947</v>
      </c>
    </row>
    <row r="7" spans="3:30" ht="15" customHeight="1">
      <c r="AC7" t="s">
        <v>935</v>
      </c>
    </row>
    <row r="8" spans="3:30" ht="15" customHeight="1"/>
    <row r="9" spans="3:30" ht="29.25" customHeight="1">
      <c r="C9" s="488" t="s">
        <v>141</v>
      </c>
      <c r="D9" s="447" t="s">
        <v>34</v>
      </c>
      <c r="E9" s="436" t="s">
        <v>140</v>
      </c>
      <c r="F9" s="436" t="s">
        <v>137</v>
      </c>
      <c r="G9" s="436" t="s">
        <v>1</v>
      </c>
      <c r="H9" s="421" t="s">
        <v>961</v>
      </c>
      <c r="I9" s="436" t="s">
        <v>3</v>
      </c>
      <c r="J9" s="436" t="s">
        <v>4</v>
      </c>
      <c r="K9" s="436" t="s">
        <v>5</v>
      </c>
      <c r="L9" s="436" t="s">
        <v>6</v>
      </c>
      <c r="M9" s="436" t="s">
        <v>7</v>
      </c>
      <c r="N9" s="436" t="s">
        <v>8</v>
      </c>
      <c r="O9" s="436"/>
      <c r="P9" s="436"/>
      <c r="Q9" s="436"/>
      <c r="R9" s="436" t="s">
        <v>9</v>
      </c>
      <c r="S9" s="447" t="s">
        <v>1064</v>
      </c>
      <c r="T9" s="447" t="s">
        <v>135</v>
      </c>
      <c r="U9" s="436" t="s">
        <v>107</v>
      </c>
      <c r="V9" s="436" t="s">
        <v>12</v>
      </c>
      <c r="W9" s="436"/>
      <c r="X9" s="436" t="s">
        <v>14</v>
      </c>
      <c r="Y9" s="421" t="s">
        <v>1053</v>
      </c>
    </row>
    <row r="10" spans="3:30" ht="31.5" customHeight="1">
      <c r="C10" s="489"/>
      <c r="D10" s="448"/>
      <c r="E10" s="436"/>
      <c r="F10" s="436"/>
      <c r="G10" s="436"/>
      <c r="H10" s="436"/>
      <c r="I10" s="436"/>
      <c r="J10" s="436"/>
      <c r="K10" s="436"/>
      <c r="L10" s="436"/>
      <c r="M10" s="436"/>
      <c r="N10" s="436" t="s">
        <v>15</v>
      </c>
      <c r="O10" s="436"/>
      <c r="P10" s="436"/>
      <c r="Q10" s="436" t="s">
        <v>16</v>
      </c>
      <c r="R10" s="436"/>
      <c r="S10" s="448"/>
      <c r="T10" s="448"/>
      <c r="U10" s="436"/>
      <c r="V10" s="436"/>
      <c r="W10" s="436"/>
      <c r="X10" s="436"/>
      <c r="Y10" s="436"/>
    </row>
    <row r="11" spans="3:30" ht="78.75" customHeight="1">
      <c r="C11" s="490"/>
      <c r="D11" s="449"/>
      <c r="E11" s="436"/>
      <c r="F11" s="436"/>
      <c r="G11" s="436"/>
      <c r="H11" s="436"/>
      <c r="I11" s="436"/>
      <c r="J11" s="436"/>
      <c r="K11" s="436"/>
      <c r="L11" s="436"/>
      <c r="M11" s="436"/>
      <c r="N11" s="44" t="s">
        <v>17</v>
      </c>
      <c r="O11" s="44" t="s">
        <v>18</v>
      </c>
      <c r="P11" s="44" t="s">
        <v>19</v>
      </c>
      <c r="Q11" s="436"/>
      <c r="R11" s="436"/>
      <c r="S11" s="449"/>
      <c r="T11" s="449"/>
      <c r="U11" s="436"/>
      <c r="V11" s="44" t="s">
        <v>20</v>
      </c>
      <c r="W11" s="44" t="s">
        <v>21</v>
      </c>
      <c r="X11" s="436"/>
      <c r="Y11" s="436"/>
    </row>
    <row r="12" spans="3:30"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hidden="1" customHeight="1">
      <c r="C13" s="221"/>
      <c r="D13" s="90"/>
      <c r="E13" s="90"/>
      <c r="F13" s="90"/>
      <c r="G13" s="10"/>
      <c r="H13" s="305">
        <v>1</v>
      </c>
      <c r="I13" s="16"/>
      <c r="J13" s="51"/>
      <c r="K13" s="51"/>
      <c r="L13" s="50" t="str">
        <f>+IFERROR(IF(COUNT(I13:K13),ROUND(SUM(I13:K13),0),""),"")</f>
        <v/>
      </c>
      <c r="M13" s="151"/>
      <c r="N13" s="307"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+IFERROR(IF(V13="","",(+IF(V13=0,0,IF(COUNT(V13,L13),ROUND(SUM(V13)/SUM(L13)*100,2),"")))),"")</f>
        <v/>
      </c>
      <c r="X13" s="16"/>
      <c r="Y13" s="314"/>
      <c r="AC13" s="11">
        <f>IF(SUM(H13:X13)&gt;0,1,0)</f>
        <v>1</v>
      </c>
      <c r="AD13" s="11">
        <f>SUM(AC15:AC65535)</f>
        <v>0</v>
      </c>
    </row>
    <row r="14" spans="3:30"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30"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30"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18" t="str">
        <f>+IFERROR(IF(V16="","",(+IF(V16=0,0,IF(COUNT(V16,L16),ROUND(SUM(V16)/SUM(L16)*100,2),"")))),"")</f>
        <v/>
      </c>
      <c r="X16" s="57"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N13:O13 I13:K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A7" zoomScale="85" zoomScaleNormal="85" workbookViewId="0">
      <selection activeCell="E16" sqref="E16"/>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8.140625" hidden="1" customWidth="1"/>
    <col min="23" max="23" width="15.42578125" customWidth="1"/>
    <col min="24" max="24" width="19.42578125" customWidth="1"/>
    <col min="25" max="25" width="4.42578125" customWidth="1"/>
    <col min="26" max="26" width="5.140625" customWidth="1"/>
    <col min="27" max="16383" width="7.5703125" hidden="1"/>
    <col min="16384" max="16384" width="3.85546875" hidden="1"/>
  </cols>
  <sheetData>
    <row r="1" spans="4:30" hidden="1">
      <c r="I1">
        <v>0</v>
      </c>
    </row>
    <row r="2" spans="4:30"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4:30" hidden="1"/>
    <row r="4" spans="4:30" hidden="1"/>
    <row r="5" spans="4:30" hidden="1"/>
    <row r="6" spans="4:30" hidden="1"/>
    <row r="9" spans="4:30" ht="29.45" customHeight="1">
      <c r="D9" s="447" t="s">
        <v>138</v>
      </c>
      <c r="E9" s="436" t="s">
        <v>137</v>
      </c>
      <c r="F9" s="436" t="s">
        <v>1</v>
      </c>
      <c r="G9" s="421" t="s">
        <v>961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14</v>
      </c>
      <c r="X9" s="421" t="s">
        <v>1053</v>
      </c>
    </row>
    <row r="10" spans="4:30" ht="31.5" customHeight="1">
      <c r="D10" s="448"/>
      <c r="E10" s="436"/>
      <c r="F10" s="436"/>
      <c r="G10" s="436"/>
      <c r="H10" s="436"/>
      <c r="I10" s="436"/>
      <c r="J10" s="436"/>
      <c r="K10" s="436"/>
      <c r="L10" s="436"/>
      <c r="M10" s="436" t="s">
        <v>15</v>
      </c>
      <c r="N10" s="436"/>
      <c r="O10" s="436"/>
      <c r="P10" s="436" t="s">
        <v>16</v>
      </c>
      <c r="Q10" s="436"/>
      <c r="R10" s="448"/>
      <c r="S10" s="448"/>
      <c r="T10" s="436"/>
      <c r="U10" s="436"/>
      <c r="V10" s="436"/>
      <c r="W10" s="436"/>
      <c r="X10" s="436"/>
    </row>
    <row r="11" spans="4:30" ht="75">
      <c r="D11" s="449"/>
      <c r="E11" s="436"/>
      <c r="F11" s="436"/>
      <c r="G11" s="436"/>
      <c r="H11" s="436"/>
      <c r="I11" s="436"/>
      <c r="J11" s="436"/>
      <c r="K11" s="436"/>
      <c r="L11" s="436"/>
      <c r="M11" s="62" t="s">
        <v>17</v>
      </c>
      <c r="N11" s="62" t="s">
        <v>18</v>
      </c>
      <c r="O11" s="62" t="s">
        <v>19</v>
      </c>
      <c r="P11" s="436"/>
      <c r="Q11" s="436"/>
      <c r="R11" s="449"/>
      <c r="S11" s="449"/>
      <c r="T11" s="436"/>
      <c r="U11" s="62" t="s">
        <v>20</v>
      </c>
      <c r="V11" s="62" t="s">
        <v>21</v>
      </c>
      <c r="W11" s="436"/>
      <c r="X11" s="436"/>
    </row>
    <row r="12" spans="4:30"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hidden="1" customHeight="1">
      <c r="D13" s="221"/>
      <c r="E13" s="90"/>
      <c r="F13" s="10"/>
      <c r="G13" s="306">
        <v>1</v>
      </c>
      <c r="H13" s="16"/>
      <c r="I13" s="51"/>
      <c r="J13" s="51"/>
      <c r="K13" s="52" t="str">
        <f>+IFERROR(IF(COUNT(H13:J13),ROUND(SUM(H13:J13),0),""),"")</f>
        <v/>
      </c>
      <c r="L13" s="17" t="str">
        <f>+IFERROR(IF(COUNT(K13),ROUND(K13/'Shareholding Pattern'!$L$57*100,2),""),"")</f>
        <v/>
      </c>
      <c r="M13" s="307"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3" t="str">
        <f>+IFERROR(IF(U13="","",(IF(COUNT(U13,K13),ROUND(SUM(U13)/SUM(K13)*100,2),""))),"")</f>
        <v/>
      </c>
      <c r="W13" s="16"/>
      <c r="X13" s="314"/>
      <c r="AC13" s="11">
        <f>IF(SUM(H13:W13)&gt;0,1,0)</f>
        <v>0</v>
      </c>
      <c r="AD13" s="11">
        <f>SUM(AC15:AC65535)</f>
        <v>0</v>
      </c>
    </row>
    <row r="14" spans="4:30"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30" hidden="1">
      <c r="D15" s="230"/>
      <c r="E15" s="232"/>
      <c r="F15" s="232"/>
      <c r="G15" s="232"/>
      <c r="H15" s="231"/>
      <c r="I15" s="18"/>
      <c r="J15" s="228"/>
      <c r="K15" s="228"/>
      <c r="L15" s="18"/>
      <c r="M15" s="18"/>
      <c r="N15" s="228"/>
      <c r="O15" s="228"/>
      <c r="P15" s="18"/>
      <c r="Q15" s="18"/>
      <c r="R15" s="18"/>
      <c r="S15" s="18"/>
      <c r="T15" s="18"/>
      <c r="U15" s="18"/>
      <c r="V15" s="228"/>
      <c r="W15" s="229"/>
    </row>
    <row r="16" spans="4:30">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+IFERROR(IF(COUNT(U16,K16),ROUND(SUM(U16)/SUM(K16)*100,2),""),0)</f>
        <v/>
      </c>
      <c r="W16" s="57"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27" t="s">
        <v>975</v>
      </c>
      <c r="F9" s="428"/>
      <c r="G9" s="428"/>
      <c r="H9" s="428"/>
      <c r="I9" s="429"/>
      <c r="J9" s="116"/>
    </row>
    <row r="10" spans="5:10">
      <c r="E10" s="447" t="s">
        <v>138</v>
      </c>
      <c r="F10" s="433" t="s">
        <v>145</v>
      </c>
      <c r="G10" s="433" t="s">
        <v>146</v>
      </c>
      <c r="H10" s="433" t="s">
        <v>886</v>
      </c>
      <c r="I10" s="433" t="s">
        <v>889</v>
      </c>
      <c r="J10" s="116"/>
    </row>
    <row r="11" spans="5:10">
      <c r="E11" s="491"/>
      <c r="F11" s="434"/>
      <c r="G11" s="448"/>
      <c r="H11" s="434"/>
      <c r="I11" s="434"/>
      <c r="J11" s="116"/>
    </row>
    <row r="12" spans="5:10">
      <c r="E12" s="492"/>
      <c r="F12" s="435"/>
      <c r="G12" s="449"/>
      <c r="H12" s="435"/>
      <c r="I12" s="435"/>
      <c r="J12" s="116"/>
    </row>
    <row r="13" spans="5:10" ht="28.5" hidden="1" customHeight="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28"/>
  <sheetViews>
    <sheetView workbookViewId="0"/>
  </sheetViews>
  <sheetFormatPr defaultRowHeight="15"/>
  <sheetData>
    <row r="1" spans="2:5">
      <c r="B1" s="97"/>
      <c r="E1">
        <v>6</v>
      </c>
    </row>
    <row r="2" spans="2:5">
      <c r="B2" s="97"/>
    </row>
    <row r="3" spans="2:5">
      <c r="B3" s="97" t="s">
        <v>1072</v>
      </c>
    </row>
    <row r="4" spans="2:5">
      <c r="B4" s="97" t="s">
        <v>1073</v>
      </c>
    </row>
    <row r="5" spans="2:5">
      <c r="B5" s="97" t="s">
        <v>1074</v>
      </c>
    </row>
    <row r="6" spans="2:5">
      <c r="B6" s="97" t="s">
        <v>1073</v>
      </c>
    </row>
    <row r="7" spans="2:5">
      <c r="B7" s="97"/>
    </row>
    <row r="8" spans="2:5">
      <c r="B8" s="97"/>
    </row>
    <row r="9" spans="2:5">
      <c r="B9" s="97"/>
    </row>
    <row r="10" spans="2:5">
      <c r="B10" s="97"/>
    </row>
    <row r="11" spans="2:5">
      <c r="B11" s="97"/>
    </row>
    <row r="12" spans="2:5">
      <c r="B12" s="97"/>
    </row>
    <row r="13" spans="2:5">
      <c r="B13" s="97"/>
    </row>
    <row r="14" spans="2:5">
      <c r="B14" s="97"/>
    </row>
    <row r="15" spans="2:5">
      <c r="B15" s="97"/>
    </row>
    <row r="16" spans="2:5">
      <c r="B16" s="97"/>
    </row>
    <row r="17" spans="2:2">
      <c r="B17" s="97"/>
    </row>
    <row r="18" spans="2:2">
      <c r="B18" s="97"/>
    </row>
    <row r="19" spans="2:2">
      <c r="B19" s="97"/>
    </row>
    <row r="20" spans="2:2">
      <c r="B20" s="97"/>
    </row>
    <row r="21" spans="2:2">
      <c r="B21" s="97"/>
    </row>
    <row r="22" spans="2:2">
      <c r="B22" s="97"/>
    </row>
    <row r="23" spans="2:2">
      <c r="B23" s="97"/>
    </row>
    <row r="24" spans="2:2">
      <c r="B24" s="97"/>
    </row>
    <row r="25" spans="2:2">
      <c r="B25" s="97"/>
    </row>
    <row r="26" spans="2:2">
      <c r="B26" s="97"/>
    </row>
    <row r="27" spans="2:2">
      <c r="B27" s="97"/>
    </row>
    <row r="28" spans="2:2">
      <c r="B28" s="9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27" t="s">
        <v>963</v>
      </c>
      <c r="F9" s="428"/>
      <c r="G9" s="428"/>
      <c r="H9" s="429"/>
    </row>
    <row r="10" spans="5:9">
      <c r="E10" s="447" t="s">
        <v>138</v>
      </c>
      <c r="F10" s="433" t="s">
        <v>147</v>
      </c>
      <c r="G10" s="433" t="s">
        <v>148</v>
      </c>
      <c r="H10" s="433" t="s">
        <v>149</v>
      </c>
    </row>
    <row r="11" spans="5:9">
      <c r="E11" s="493"/>
      <c r="F11" s="434"/>
      <c r="G11" s="448"/>
      <c r="H11" s="434"/>
    </row>
    <row r="12" spans="5:9">
      <c r="E12" s="494"/>
      <c r="F12" s="435"/>
      <c r="G12" s="449"/>
      <c r="H12" s="435"/>
    </row>
    <row r="13" spans="5:9" hidden="1">
      <c r="E13" s="221"/>
      <c r="F13" s="88"/>
      <c r="G13" s="114"/>
      <c r="H13" s="115"/>
    </row>
    <row r="14" spans="5:9"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27" t="s">
        <v>964</v>
      </c>
      <c r="F9" s="428"/>
      <c r="G9" s="428"/>
      <c r="H9" s="428"/>
      <c r="I9" s="119"/>
    </row>
    <row r="10" spans="5:9">
      <c r="E10" s="447" t="s">
        <v>138</v>
      </c>
      <c r="F10" s="433" t="s">
        <v>145</v>
      </c>
      <c r="G10" s="433" t="s">
        <v>146</v>
      </c>
      <c r="H10" s="433" t="s">
        <v>150</v>
      </c>
      <c r="I10" s="495" t="s">
        <v>918</v>
      </c>
    </row>
    <row r="11" spans="5:9">
      <c r="E11" s="493"/>
      <c r="F11" s="434"/>
      <c r="G11" s="448"/>
      <c r="H11" s="434"/>
      <c r="I11" s="496"/>
    </row>
    <row r="12" spans="5:9">
      <c r="E12" s="494"/>
      <c r="F12" s="435"/>
      <c r="G12" s="449"/>
      <c r="H12" s="435"/>
      <c r="I12" s="497"/>
    </row>
    <row r="13" spans="5:9"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zoomScale="90" zoomScaleNormal="90" workbookViewId="0">
      <selection activeCell="A6" sqref="A6"/>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427" t="s">
        <v>165</v>
      </c>
      <c r="F8" s="428"/>
      <c r="G8" s="428"/>
      <c r="H8" s="428"/>
      <c r="I8" s="428"/>
      <c r="J8" s="428"/>
      <c r="K8" s="428"/>
      <c r="L8" s="428"/>
      <c r="M8" s="428"/>
      <c r="N8" s="428"/>
      <c r="O8" s="428"/>
      <c r="P8" s="428"/>
      <c r="Q8" s="428"/>
      <c r="R8" s="428"/>
      <c r="S8" s="428"/>
      <c r="T8" s="428"/>
      <c r="U8" s="428"/>
      <c r="V8" s="428"/>
      <c r="W8" s="428"/>
      <c r="X8" s="428"/>
      <c r="Y8" s="429"/>
    </row>
    <row r="9" spans="5:25" ht="22.5" customHeight="1">
      <c r="E9" s="422" t="s">
        <v>974</v>
      </c>
      <c r="F9" s="423"/>
      <c r="G9" s="423"/>
      <c r="H9" s="423"/>
      <c r="I9" s="423"/>
      <c r="J9" s="423"/>
      <c r="K9" s="423"/>
      <c r="L9" s="423"/>
      <c r="M9" s="423"/>
      <c r="N9" s="423"/>
      <c r="O9" s="423"/>
      <c r="P9" s="423"/>
      <c r="Q9" s="423"/>
      <c r="R9" s="423"/>
      <c r="S9" s="423"/>
      <c r="T9" s="423"/>
      <c r="U9" s="423"/>
      <c r="V9" s="423"/>
      <c r="W9" s="423"/>
      <c r="X9" s="423"/>
      <c r="Y9" s="424"/>
    </row>
    <row r="10" spans="5:25" ht="27" customHeight="1">
      <c r="E10" s="421" t="s">
        <v>151</v>
      </c>
      <c r="F10" s="421" t="s">
        <v>152</v>
      </c>
      <c r="G10" s="421" t="s">
        <v>2</v>
      </c>
      <c r="H10" s="421" t="s">
        <v>3</v>
      </c>
      <c r="I10" s="421" t="s">
        <v>4</v>
      </c>
      <c r="J10" s="421" t="s">
        <v>5</v>
      </c>
      <c r="K10" s="421" t="s">
        <v>6</v>
      </c>
      <c r="L10" s="421" t="s">
        <v>7</v>
      </c>
      <c r="M10" s="430" t="s">
        <v>153</v>
      </c>
      <c r="N10" s="431"/>
      <c r="O10" s="431"/>
      <c r="P10" s="432"/>
      <c r="Q10" s="421" t="s">
        <v>9</v>
      </c>
      <c r="R10" s="433" t="s">
        <v>1064</v>
      </c>
      <c r="S10" s="421" t="s">
        <v>135</v>
      </c>
      <c r="T10" s="421" t="s">
        <v>11</v>
      </c>
      <c r="U10" s="425" t="s">
        <v>12</v>
      </c>
      <c r="V10" s="426"/>
      <c r="W10" s="425" t="s">
        <v>13</v>
      </c>
      <c r="X10" s="426"/>
      <c r="Y10" s="421" t="s">
        <v>14</v>
      </c>
    </row>
    <row r="11" spans="5:25" ht="24" customHeight="1">
      <c r="E11" s="421"/>
      <c r="F11" s="421"/>
      <c r="G11" s="421"/>
      <c r="H11" s="421"/>
      <c r="I11" s="421"/>
      <c r="J11" s="421"/>
      <c r="K11" s="421"/>
      <c r="L11" s="421"/>
      <c r="M11" s="430" t="s">
        <v>920</v>
      </c>
      <c r="N11" s="431"/>
      <c r="O11" s="432"/>
      <c r="P11" s="421" t="s">
        <v>154</v>
      </c>
      <c r="Q11" s="421"/>
      <c r="R11" s="434"/>
      <c r="S11" s="421"/>
      <c r="T11" s="421"/>
      <c r="U11" s="425"/>
      <c r="V11" s="426"/>
      <c r="W11" s="425"/>
      <c r="X11" s="426"/>
      <c r="Y11" s="421"/>
    </row>
    <row r="12" spans="5:25" ht="79.5" customHeight="1">
      <c r="E12" s="421"/>
      <c r="F12" s="421"/>
      <c r="G12" s="421"/>
      <c r="H12" s="421"/>
      <c r="I12" s="421"/>
      <c r="J12" s="421"/>
      <c r="K12" s="421"/>
      <c r="L12" s="421"/>
      <c r="M12" s="78" t="s">
        <v>17</v>
      </c>
      <c r="N12" s="78" t="s">
        <v>18</v>
      </c>
      <c r="O12" s="78" t="s">
        <v>19</v>
      </c>
      <c r="P12" s="421"/>
      <c r="Q12" s="421"/>
      <c r="R12" s="435"/>
      <c r="S12" s="421"/>
      <c r="T12" s="421"/>
      <c r="U12" s="78" t="s">
        <v>20</v>
      </c>
      <c r="V12" s="78" t="s">
        <v>21</v>
      </c>
      <c r="W12" s="78" t="s">
        <v>20</v>
      </c>
      <c r="X12" s="78" t="s">
        <v>21</v>
      </c>
      <c r="Y12" s="421"/>
    </row>
    <row r="13" spans="5:25" ht="20.100000000000001" customHeight="1">
      <c r="E13" s="79" t="s">
        <v>155</v>
      </c>
      <c r="F13" s="60" t="s">
        <v>156</v>
      </c>
      <c r="G13" s="91">
        <f>+IFERROR(IF(COUNT('Shareholding Pattern'!H26),('Shareholding Pattern'!H26),""),"")</f>
        <v>266</v>
      </c>
      <c r="H13" s="91">
        <f>+IFERROR(IF(COUNT('Shareholding Pattern'!I26),('Shareholding Pattern'!I26),""),"")</f>
        <v>11549500</v>
      </c>
      <c r="I13" s="91" t="str">
        <f>+IFERROR(IF(COUNT('Shareholding Pattern'!J26),('Shareholding Pattern'!J26),""),"")</f>
        <v/>
      </c>
      <c r="J13" s="91" t="str">
        <f>+IFERROR(IF(COUNT('Shareholding Pattern'!K26),('Shareholding Pattern'!K26),""),"")</f>
        <v/>
      </c>
      <c r="K13" s="91">
        <f>+IFERROR(IF(COUNT('Shareholding Pattern'!L26),('Shareholding Pattern'!L26),""),"")</f>
        <v>11549500</v>
      </c>
      <c r="L13" s="215">
        <f>+IFERROR(IF(COUNT('Shareholding Pattern'!M26),('Shareholding Pattern'!M26),""),"")</f>
        <v>100</v>
      </c>
      <c r="M13" s="92">
        <f>+IFERROR(IF(COUNT('Shareholding Pattern'!N26),('Shareholding Pattern'!N26),""),"")</f>
        <v>11549500</v>
      </c>
      <c r="N13" s="92" t="str">
        <f>+IFERROR(IF(COUNT('Shareholding Pattern'!O26),('Shareholding Pattern'!O26),""),"")</f>
        <v/>
      </c>
      <c r="O13" s="92">
        <f>+IFERROR(IF(COUNT('Shareholding Pattern'!P26),('Shareholding Pattern'!P26),""),"")</f>
        <v>11549500</v>
      </c>
      <c r="P13" s="215">
        <f>+IFERROR(IF(COUNT('Shareholding Pattern'!Q26),('Shareholding Pattern'!Q26),""),"")</f>
        <v>100</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100</v>
      </c>
      <c r="U13" s="91" t="str">
        <f>+IFERROR(IF(COUNT('Shareholding Pattern'!V26),('Shareholding Pattern'!V26),""),"")</f>
        <v/>
      </c>
      <c r="V13" s="215" t="str">
        <f>+IFERROR(IF(COUNT('Shareholding Pattern'!W26),('Shareholding Pattern'!W26),""),"")</f>
        <v/>
      </c>
      <c r="W13" s="91" t="str">
        <f>+IFERROR(IF(COUNT('Shareholding Pattern'!X26),('Shareholding Pattern'!X26),""),"")</f>
        <v/>
      </c>
      <c r="X13" s="215" t="str">
        <f>+IFERROR(IF(COUNT('Shareholding Pattern'!Y26),('Shareholding Pattern'!Y26),""),"")</f>
        <v/>
      </c>
      <c r="Y13" s="91">
        <f>+IFERROR(IF(COUNT('Shareholding Pattern'!Z26),('Shareholding Pattern'!Z26),""),"")</f>
        <v>0</v>
      </c>
    </row>
    <row r="14" spans="5:25" ht="20.100000000000001" customHeight="1">
      <c r="E14" s="79" t="s">
        <v>157</v>
      </c>
      <c r="F14" s="58" t="s">
        <v>158</v>
      </c>
      <c r="G14" s="91" t="str">
        <f>+IFERROR(IF(COUNT('Shareholding Pattern'!H50),('Shareholding Pattern'!H50),""),"")</f>
        <v/>
      </c>
      <c r="H14" s="91" t="str">
        <f>+IFERROR(IF(COUNT('Shareholding Pattern'!I50),('Shareholding Pattern'!I50),""),"")</f>
        <v/>
      </c>
      <c r="I14" s="91" t="str">
        <f>+IFERROR(IF(COUNT('Shareholding Pattern'!J50),('Shareholding Pattern'!J50),""),"")</f>
        <v/>
      </c>
      <c r="J14" s="91" t="str">
        <f>+IFERROR(IF(COUNT('Shareholding Pattern'!K50),('Shareholding Pattern'!K50),""),"")</f>
        <v/>
      </c>
      <c r="K14" s="91" t="str">
        <f>+IFERROR(IF(COUNT('Shareholding Pattern'!L50),('Shareholding Pattern'!L50),""),"")</f>
        <v/>
      </c>
      <c r="L14" s="215" t="str">
        <f>+IFERROR(IF(COUNT('Shareholding Pattern'!M50),('Shareholding Pattern'!M50),""),"")</f>
        <v/>
      </c>
      <c r="M14" s="320" t="str">
        <f>+IFERROR(IF(COUNT('Shareholding Pattern'!N50),('Shareholding Pattern'!N50),""),"")</f>
        <v/>
      </c>
      <c r="N14" s="92" t="str">
        <f>+IFERROR(IF(COUNT('Shareholding Pattern'!O50),('Shareholding Pattern'!O50),""),"")</f>
        <v/>
      </c>
      <c r="O14" s="92" t="str">
        <f>+IFERROR(IF(COUNT('Shareholding Pattern'!P50),('Shareholding Pattern'!P50),""),"")</f>
        <v/>
      </c>
      <c r="P14" s="215" t="str">
        <f>+IFERROR(IF(COUNT('Shareholding Pattern'!Q50),('Shareholding Pattern'!Q50),""),"")</f>
        <v/>
      </c>
      <c r="Q14" s="91" t="str">
        <f>+IFERROR(IF(COUNT('Shareholding Pattern'!R50),('Shareholding Pattern'!R50),""),"")</f>
        <v/>
      </c>
      <c r="R14" s="91" t="str">
        <f>+IFERROR(IF(COUNT('Shareholding Pattern'!S50),('Shareholding Pattern'!S50),""),"")</f>
        <v/>
      </c>
      <c r="S14" s="91" t="str">
        <f>+IFERROR(IF(COUNT('Shareholding Pattern'!T50),('Shareholding Pattern'!T50),""),"")</f>
        <v/>
      </c>
      <c r="T14" s="215" t="str">
        <f>+IFERROR(IF(COUNT('Shareholding Pattern'!U50),('Shareholding Pattern'!U50),""),"")</f>
        <v/>
      </c>
      <c r="U14" s="91" t="str">
        <f>+IFERROR(IF(COUNT('Shareholding Pattern'!V50),('Shareholding Pattern'!V50),""),"")</f>
        <v/>
      </c>
      <c r="V14" s="215" t="str">
        <f>+IFERROR(IF(COUNT('Shareholding Pattern'!W50),('Shareholding Pattern'!W50),""),"")</f>
        <v/>
      </c>
      <c r="W14" s="355"/>
      <c r="X14" s="356"/>
      <c r="Y14" s="91" t="str">
        <f>+IFERROR(IF(COUNT('Shareholding Pattern'!Z50),('Shareholding Pattern'!Z50),""),"")</f>
        <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353"/>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353"/>
      <c r="U15" s="91" t="str">
        <f>+IFERROR(IF(COUNT('Shareholding Pattern'!V56),('Shareholding Pattern'!V56),""),"")</f>
        <v/>
      </c>
      <c r="V15" s="215" t="str">
        <f>+IFERROR(IF(COUNT('Shareholding Pattern'!W56),('Shareholding Pattern'!W56),""),"")</f>
        <v/>
      </c>
      <c r="W15" s="357"/>
      <c r="X15" s="358"/>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354"/>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354"/>
      <c r="U16" s="91" t="str">
        <f>+IFERROR(IF(COUNT('Shareholding Pattern'!V54),('Shareholding Pattern'!V54),""),"")</f>
        <v/>
      </c>
      <c r="V16" s="215" t="str">
        <f>+IFERROR(IF(COUNT('Shareholding Pattern'!W54),('Shareholding Pattern'!W54),""),"")</f>
        <v/>
      </c>
      <c r="W16" s="357"/>
      <c r="X16" s="358"/>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359"/>
      <c r="X17" s="360"/>
      <c r="Y17" s="91" t="str">
        <f>+IFERROR(IF(COUNT('Shareholding Pattern'!Z55),('Shareholding Pattern'!Z55),""),"")</f>
        <v/>
      </c>
    </row>
    <row r="18" spans="5:25" ht="18.75">
      <c r="E18" s="61"/>
      <c r="F18" s="82" t="s">
        <v>19</v>
      </c>
      <c r="G18" s="93">
        <f>+IFERROR(IF(COUNT('Shareholding Pattern'!H58),('Shareholding Pattern'!H58),""),"")</f>
        <v>266</v>
      </c>
      <c r="H18" s="93">
        <f>+IFERROR(IF(COUNT('Shareholding Pattern'!I58),('Shareholding Pattern'!I58),""),"")</f>
        <v>11549500</v>
      </c>
      <c r="I18" s="93" t="str">
        <f>+IFERROR(IF(COUNT('Shareholding Pattern'!J58),('Shareholding Pattern'!J58),""),"")</f>
        <v/>
      </c>
      <c r="J18" s="93" t="str">
        <f>+IFERROR(IF(COUNT('Shareholding Pattern'!K58),('Shareholding Pattern'!K58),""),"")</f>
        <v/>
      </c>
      <c r="K18" s="93">
        <f>+IFERROR(IF(COUNT('Shareholding Pattern'!L58),('Shareholding Pattern'!L58),""),"")</f>
        <v>11549500</v>
      </c>
      <c r="L18" s="327">
        <f>+IFERROR(IF(COUNT('Shareholding Pattern'!M58),('Shareholding Pattern'!M58),""),"")</f>
        <v>100</v>
      </c>
      <c r="M18" s="319">
        <f>+IFERROR(IF(COUNT('Shareholding Pattern'!N58),('Shareholding Pattern'!N58),""),"")</f>
        <v>11549500</v>
      </c>
      <c r="N18" s="319" t="str">
        <f>+IFERROR(IF(COUNT('Shareholding Pattern'!O58),('Shareholding Pattern'!O58),""),"")</f>
        <v/>
      </c>
      <c r="O18" s="319">
        <f>+IFERROR(IF(COUNT('Shareholding Pattern'!P58),('Shareholding Pattern'!P58),""),"")</f>
        <v>11549500</v>
      </c>
      <c r="P18" s="319">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327">
        <f>+IFERROR(IF(COUNT('Shareholding Pattern'!U58),('Shareholding Pattern'!U58),""),"")</f>
        <v>100</v>
      </c>
      <c r="U18" s="93" t="str">
        <f>+IFERROR(IF(COUNT('Shareholding Pattern'!V58),('Shareholding Pattern'!V58),""),"")</f>
        <v/>
      </c>
      <c r="V18" s="319" t="str">
        <f>+IFERROR(IF(COUNT('Shareholding Pattern'!W58),('Shareholding Pattern'!W58),""),"")</f>
        <v/>
      </c>
      <c r="W18" s="93" t="str">
        <f>+IFERROR(IF(COUNT('Shareholding Pattern'!X58),('Shareholding Pattern'!X58),""),"")</f>
        <v/>
      </c>
      <c r="X18" s="319" t="str">
        <f>+IFERROR(IF(COUNT('Shareholding Pattern'!Y58),('Shareholding Pattern'!Y58),""),"")</f>
        <v/>
      </c>
      <c r="Y18" s="93">
        <f>+IFERROR(IF(COUNT('Shareholding Pattern'!Z58),('Shareholding Pattern'!Z58),""),"")</f>
        <v>0</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topLeftCell="A608" workbookViewId="0">
      <selection activeCell="C620" sqref="C620"/>
    </sheetView>
  </sheetViews>
  <sheetFormatPr defaultRowHeight="15"/>
  <cols>
    <col min="1" max="1" width="15.42578125" customWidth="1"/>
    <col min="2" max="2" width="46.42578125" customWidth="1"/>
    <col min="3" max="3" width="75.7109375" customWidth="1"/>
    <col min="4" max="9" width="9.140625" customWidth="1"/>
    <col min="10" max="10" width="47.42578125" customWidth="1"/>
    <col min="11" max="25" width="9.140625"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1055</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1063</v>
      </c>
      <c r="C9" t="s">
        <v>1063</v>
      </c>
      <c r="J9" t="s">
        <v>298</v>
      </c>
      <c r="N9" t="s">
        <v>299</v>
      </c>
      <c r="O9" t="s">
        <v>287</v>
      </c>
    </row>
    <row r="10" spans="1:26">
      <c r="B10" s="313" t="s">
        <v>302</v>
      </c>
      <c r="C10" s="313" t="s">
        <v>303</v>
      </c>
      <c r="D10" s="313"/>
      <c r="E10" s="313">
        <v>8</v>
      </c>
      <c r="F10" s="313" t="s">
        <v>304</v>
      </c>
      <c r="G10" s="313" t="s">
        <v>276</v>
      </c>
      <c r="H10" s="313" t="s">
        <v>302</v>
      </c>
      <c r="I10" s="313" t="s">
        <v>279</v>
      </c>
      <c r="J10" s="313" t="s">
        <v>952</v>
      </c>
      <c r="K10" s="313">
        <v>0</v>
      </c>
      <c r="L10" s="313" t="s">
        <v>281</v>
      </c>
      <c r="M10" s="313">
        <v>0</v>
      </c>
      <c r="N10" s="313" t="s">
        <v>282</v>
      </c>
      <c r="O10" s="313" t="s">
        <v>287</v>
      </c>
      <c r="P10" s="313" t="s">
        <v>283</v>
      </c>
      <c r="Q10" s="313"/>
      <c r="R10" s="313"/>
      <c r="S10" s="313"/>
      <c r="T10" s="313"/>
      <c r="U10" s="313"/>
      <c r="V10" s="313"/>
      <c r="W10" s="313"/>
      <c r="X10" s="313"/>
      <c r="Y10" s="313"/>
      <c r="Z10" s="313"/>
    </row>
    <row r="11" spans="1:26">
      <c r="A11" t="s">
        <v>275</v>
      </c>
      <c r="B11" t="s">
        <v>1061</v>
      </c>
      <c r="C11" t="s">
        <v>1054</v>
      </c>
      <c r="J11" t="s">
        <v>308</v>
      </c>
      <c r="N11" t="s">
        <v>299</v>
      </c>
      <c r="Z11" t="s">
        <v>1062</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1005</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12" t="s">
        <v>507</v>
      </c>
      <c r="C133" s="313" t="s">
        <v>508</v>
      </c>
      <c r="D133" s="313"/>
      <c r="E133" s="313">
        <v>2</v>
      </c>
      <c r="F133" s="313" t="s">
        <v>509</v>
      </c>
      <c r="G133" s="313" t="s">
        <v>497</v>
      </c>
      <c r="H133" s="313" t="s">
        <v>507</v>
      </c>
      <c r="I133" s="313" t="s">
        <v>500</v>
      </c>
      <c r="J133" s="313" t="s">
        <v>280</v>
      </c>
      <c r="K133" s="313">
        <v>0</v>
      </c>
      <c r="L133" s="313" t="s">
        <v>281</v>
      </c>
      <c r="M133" s="313">
        <v>0</v>
      </c>
      <c r="N133" s="313" t="s">
        <v>282</v>
      </c>
      <c r="O133" s="313" t="s">
        <v>283</v>
      </c>
      <c r="P133" s="313" t="s">
        <v>283</v>
      </c>
      <c r="Q133" s="313"/>
      <c r="R133" s="313"/>
      <c r="S133" s="313"/>
      <c r="T133" s="313"/>
      <c r="U133" s="313"/>
      <c r="V133" s="313"/>
      <c r="W133" s="313"/>
      <c r="X133" s="313"/>
    </row>
    <row r="134" spans="1:26">
      <c r="A134" t="s">
        <v>275</v>
      </c>
      <c r="B134" t="s">
        <v>1058</v>
      </c>
      <c r="C134" t="s">
        <v>1053</v>
      </c>
      <c r="J134" t="s">
        <v>1005</v>
      </c>
      <c r="N134" t="s">
        <v>299</v>
      </c>
      <c r="Z134" t="s">
        <v>1059</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1005</v>
      </c>
      <c r="K701">
        <v>0</v>
      </c>
      <c r="L701" t="s">
        <v>281</v>
      </c>
      <c r="M701">
        <v>0</v>
      </c>
      <c r="N701" t="s">
        <v>299</v>
      </c>
      <c r="O701" t="s">
        <v>287</v>
      </c>
      <c r="P701" t="s">
        <v>283</v>
      </c>
    </row>
    <row r="702" spans="1:16">
      <c r="B702" t="s">
        <v>978</v>
      </c>
      <c r="C702" t="s">
        <v>977</v>
      </c>
      <c r="J702" t="s">
        <v>280</v>
      </c>
      <c r="N702" t="s">
        <v>282</v>
      </c>
    </row>
  </sheetData>
  <autoFilter ref="A1:Y70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0"/>
  <sheetViews>
    <sheetView showGridLines="0" topLeftCell="A7" zoomScale="90" zoomScaleNormal="90" workbookViewId="0">
      <pane xSplit="5" ySplit="5" topLeftCell="F12" activePane="bottomRight" state="frozenSplit"/>
      <selection activeCell="J21" sqref="J21"/>
      <selection pane="topRight" activeCell="J21" sqref="J21"/>
      <selection pane="bottomLeft" activeCell="J21" sqref="J21"/>
      <selection pane="bottomRight" activeCell="F17" sqref="F17"/>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hidden="1" customWidth="1"/>
    <col min="23" max="23" width="12.28515625" style="80" hidden="1" customWidth="1"/>
    <col min="24" max="24" width="16.7109375" style="165" hidden="1" customWidth="1"/>
    <col min="25" max="25" width="15.42578125" style="80" hidden="1" customWidth="1"/>
    <col min="26" max="26" width="16.7109375" customWidth="1"/>
    <col min="27" max="27" width="12.5703125" customWidth="1"/>
    <col min="28" max="16379" width="3.42578125" hidden="1"/>
    <col min="16380" max="16381" width="4" hidden="1"/>
    <col min="16382" max="16382" width="5.140625" hidden="1"/>
    <col min="16383" max="16383" width="2.85546875" hidden="1" customWidth="1"/>
    <col min="16384" max="16384" width="5.5703125" hidden="1" customWidth="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44" t="s">
        <v>134</v>
      </c>
      <c r="F9" s="458" t="s">
        <v>0</v>
      </c>
      <c r="G9" s="459"/>
      <c r="H9" s="436" t="s">
        <v>2</v>
      </c>
      <c r="I9" s="436" t="s">
        <v>3</v>
      </c>
      <c r="J9" s="436" t="s">
        <v>4</v>
      </c>
      <c r="K9" s="436" t="s">
        <v>5</v>
      </c>
      <c r="L9" s="436" t="s">
        <v>6</v>
      </c>
      <c r="M9" s="440" t="s">
        <v>7</v>
      </c>
      <c r="N9" s="441" t="s">
        <v>8</v>
      </c>
      <c r="O9" s="442"/>
      <c r="P9" s="442"/>
      <c r="Q9" s="443"/>
      <c r="R9" s="436" t="s">
        <v>9</v>
      </c>
      <c r="S9" s="447" t="s">
        <v>1064</v>
      </c>
      <c r="T9" s="421" t="s">
        <v>135</v>
      </c>
      <c r="U9" s="464" t="s">
        <v>11</v>
      </c>
      <c r="V9" s="436" t="s">
        <v>12</v>
      </c>
      <c r="W9" s="436"/>
      <c r="X9" s="436" t="s">
        <v>13</v>
      </c>
      <c r="Y9" s="436"/>
      <c r="Z9" s="436" t="s">
        <v>14</v>
      </c>
    </row>
    <row r="10" spans="5:58" ht="28.5" customHeight="1">
      <c r="E10" s="445"/>
      <c r="F10" s="460"/>
      <c r="G10" s="461"/>
      <c r="H10" s="436"/>
      <c r="I10" s="436"/>
      <c r="J10" s="436"/>
      <c r="K10" s="436"/>
      <c r="L10" s="436"/>
      <c r="M10" s="440"/>
      <c r="N10" s="441" t="s">
        <v>15</v>
      </c>
      <c r="O10" s="442"/>
      <c r="P10" s="443"/>
      <c r="Q10" s="440" t="s">
        <v>16</v>
      </c>
      <c r="R10" s="436"/>
      <c r="S10" s="448"/>
      <c r="T10" s="436"/>
      <c r="U10" s="464"/>
      <c r="V10" s="436"/>
      <c r="W10" s="436"/>
      <c r="X10" s="436"/>
      <c r="Y10" s="436"/>
      <c r="Z10" s="436"/>
    </row>
    <row r="11" spans="5:58" ht="113.25" customHeight="1">
      <c r="E11" s="446"/>
      <c r="F11" s="462"/>
      <c r="G11" s="463"/>
      <c r="H11" s="436"/>
      <c r="I11" s="436"/>
      <c r="J11" s="436"/>
      <c r="K11" s="436"/>
      <c r="L11" s="436"/>
      <c r="M11" s="440"/>
      <c r="N11" s="161" t="s">
        <v>17</v>
      </c>
      <c r="O11" s="161" t="s">
        <v>18</v>
      </c>
      <c r="P11" s="35" t="s">
        <v>19</v>
      </c>
      <c r="Q11" s="440"/>
      <c r="R11" s="436"/>
      <c r="S11" s="449"/>
      <c r="T11" s="436"/>
      <c r="U11" s="464"/>
      <c r="V11" s="161" t="s">
        <v>20</v>
      </c>
      <c r="W11" s="81" t="s">
        <v>21</v>
      </c>
      <c r="X11" s="166" t="s">
        <v>20</v>
      </c>
      <c r="Y11" s="81" t="s">
        <v>21</v>
      </c>
      <c r="Z11" s="436"/>
    </row>
    <row r="12" spans="5:58" ht="18.75" customHeight="1">
      <c r="E12" s="140" t="s">
        <v>22</v>
      </c>
      <c r="F12" s="437" t="s">
        <v>23</v>
      </c>
      <c r="G12" s="437"/>
      <c r="H12" s="437"/>
      <c r="I12" s="437"/>
      <c r="J12" s="437"/>
      <c r="K12" s="437"/>
      <c r="L12" s="437"/>
      <c r="M12" s="437"/>
      <c r="N12" s="437"/>
      <c r="O12" s="437"/>
      <c r="P12" s="437"/>
      <c r="Q12" s="437"/>
      <c r="R12" s="437"/>
      <c r="S12" s="437"/>
      <c r="T12" s="437"/>
      <c r="U12" s="437"/>
      <c r="V12" s="437"/>
      <c r="W12" s="437"/>
      <c r="X12" s="437"/>
      <c r="Y12" s="437"/>
      <c r="Z12" s="140"/>
    </row>
    <row r="13" spans="5:58" ht="20.1000000000000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0" t="s">
        <v>27</v>
      </c>
      <c r="G14" s="267"/>
      <c r="H14" s="135">
        <f>IFERROR(IF(COUNT(IndHUF!$AD$13),IF(IndHUF!$AD$13=0,"0",IndHUF!$AD$13),""),"")</f>
        <v>265</v>
      </c>
      <c r="I14" s="154">
        <f>+IF(COUNT(IndHUF!H281),IndHUF!H281,"")</f>
        <v>11549400</v>
      </c>
      <c r="J14" s="154" t="str">
        <f>+IF(COUNT(IndHUF!I281),IndHUF!I281,"")</f>
        <v/>
      </c>
      <c r="K14" s="154" t="str">
        <f>+IF(COUNT(IndHUF!J281),IndHUF!J281,"")</f>
        <v/>
      </c>
      <c r="L14" s="154">
        <f>+IF(COUNT(IndHUF!K281),IndHUF!K281,"")</f>
        <v>11549400</v>
      </c>
      <c r="M14" s="199">
        <f>+IFERROR(IF(COUNT(L14),ROUND(L14/'Shareholding Pattern'!$L$57*100,2),""),0)</f>
        <v>100</v>
      </c>
      <c r="N14" s="216">
        <f>+IF(COUNT(+IndHUF!M281),SUM(+IndHUF!M281),"")</f>
        <v>11549400</v>
      </c>
      <c r="O14" s="216" t="str">
        <f>+IF(COUNT(+IndHUF!N281),SUM(+IndHUF!N281),"")</f>
        <v/>
      </c>
      <c r="P14" s="154">
        <f>+IF(COUNT(IndHUF!O281),IndHUF!O281,"")</f>
        <v>11549400</v>
      </c>
      <c r="Q14" s="199">
        <f>+IF(COUNT(IndHUF!P281),IndHUF!P281,"")</f>
        <v>100</v>
      </c>
      <c r="R14" s="154" t="str">
        <f>+IF(COUNT(IndHUF!Q281),IndHUF!Q281,"")</f>
        <v/>
      </c>
      <c r="S14" s="154" t="str">
        <f>+IF(COUNT(IndHUF!R281),IndHUF!R281,"")</f>
        <v/>
      </c>
      <c r="T14" s="154" t="str">
        <f>+IF(COUNT(IndHUF!S281),IndHUF!S281,"")</f>
        <v/>
      </c>
      <c r="U14" s="155">
        <f>+IFERROR(IF(COUNT(L14,T14),ROUND(SUM(L14,T14)/SUM('Shareholding Pattern'!$L$57,'Shareholding Pattern'!$T$57)*100,2),""),0)</f>
        <v>100</v>
      </c>
      <c r="V14" s="237" t="str">
        <f>+IF(COUNT(IndHUF!U281),IndHUF!U281,"")</f>
        <v/>
      </c>
      <c r="W14" s="212" t="str">
        <f>+IFERROR(IF(COUNT(V14),ROUND(SUM(V14)/SUM(L14)*100,2),""),0)</f>
        <v/>
      </c>
      <c r="X14" s="237" t="str">
        <f>+IF(COUNT(IndHUF!W281),IndHUF!W281,"")</f>
        <v/>
      </c>
      <c r="Y14" s="155" t="str">
        <f>+IFERROR(IF(COUNT(X14),ROUND(SUM(X14)/SUM(L14)*100,2),""),0)</f>
        <v/>
      </c>
      <c r="Z14" s="154">
        <f>+IF(COUNT(IndHUF!Y281),IndHUF!Y281,"")</f>
        <v>0</v>
      </c>
      <c r="AA14" s="116"/>
      <c r="AR14" t="s">
        <v>185</v>
      </c>
      <c r="AX14" t="s">
        <v>220</v>
      </c>
      <c r="AZ14" t="s">
        <v>921</v>
      </c>
      <c r="BF14" t="s">
        <v>486</v>
      </c>
    </row>
    <row r="15" spans="5:58" ht="20.100000000000001" customHeight="1">
      <c r="E15" s="130" t="s">
        <v>28</v>
      </c>
      <c r="F15" s="271" t="s">
        <v>29</v>
      </c>
      <c r="G15" s="267"/>
      <c r="H15" s="135" t="str">
        <f>IFERROR(IF(COUNT(CGAndSG!$AD$13),IF(CGAndSG!$AD$13=0,"0",CGAndSG!$AD$13),""),"")</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Pattern'!$L$57*100,2),""),0)</f>
        <v/>
      </c>
      <c r="N15" s="321" t="str">
        <f>IFERROR(IF(COUNT(CGAndSG!M16),(CGAndSG!M16),""),"")</f>
        <v/>
      </c>
      <c r="O15" s="216" t="str">
        <f>IFERROR(IF(COUNT(CGAndSG!N16),(CGAndSG!N16),""),"")</f>
        <v/>
      </c>
      <c r="P15" s="154" t="str">
        <f>IFERROR(IF(COUNT(CGAndSG!O16),(CGAndSG!O16),""),"")</f>
        <v/>
      </c>
      <c r="Q15" s="199" t="str">
        <f>IFERROR(IF(COUNT(CGAndSG!P16),(CGAndSG!P16),""),0)</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Pattern'!$T$57)*100,2),""),0)</f>
        <v/>
      </c>
      <c r="V15" s="237" t="str">
        <f>IFERROR(IF(COUNT(CGAndSG!U16),(CGAndSG!U16),""),"")</f>
        <v/>
      </c>
      <c r="W15" s="212" t="str">
        <f t="shared" ref="W15:W17" si="0">+IFERROR(IF(COUNT(V15),ROUND(SUM(V15)/SUM(L15)*100,2),""),0)</f>
        <v/>
      </c>
      <c r="X15" s="237" t="str">
        <f>IFERROR(IF(COUNT(CGAndSG!W16),(CGAndSG!W16),""),"")</f>
        <v/>
      </c>
      <c r="Y15" s="155" t="str">
        <f t="shared" ref="Y15:Y17" si="1">+IFERROR(IF(COUNT(X15),ROUND(SUM(X15)/SUM(L15)*100,2),""),0)</f>
        <v/>
      </c>
      <c r="Z15" s="154" t="str">
        <f>IFERROR(IF(COUNT(CGAndSG!Y16),(CGAndSG!Y16),""),"")</f>
        <v/>
      </c>
      <c r="AA15" s="116"/>
      <c r="AR15" t="s">
        <v>186</v>
      </c>
      <c r="AX15" t="s">
        <v>221</v>
      </c>
      <c r="AZ15" t="s">
        <v>922</v>
      </c>
      <c r="BF15" t="s">
        <v>504</v>
      </c>
    </row>
    <row r="16" spans="5:58" ht="20.100000000000001" customHeight="1">
      <c r="E16" s="129" t="s">
        <v>30</v>
      </c>
      <c r="F16" s="271" t="s">
        <v>31</v>
      </c>
      <c r="H16" s="131" t="str">
        <f>IFERROR(IF(COUNT(Banks!$AD$13),IF(Banks!$AD$13=0,"0",Banks!$AD$13),""),"")</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Pattern'!$L$57*100,2),""),0)</f>
        <v/>
      </c>
      <c r="N16" s="321" t="str">
        <f>IFERROR(IF(COUNT(Banks!M16),(Banks!M16),""),"")</f>
        <v/>
      </c>
      <c r="O16" s="216" t="str">
        <f>IFERROR(IF(COUNT(Banks!N16),(Banks!N16),""),"")</f>
        <v/>
      </c>
      <c r="P16" s="132" t="str">
        <f>IFERROR(IF(COUNT(Banks!O16),(Banks!O16),""),"")</f>
        <v/>
      </c>
      <c r="Q16" s="199" t="str">
        <f>IFERROR(IF(COUNT(Banks!P16),(Banks!P16),""),0)</f>
        <v/>
      </c>
      <c r="R16" s="132" t="str">
        <f>IFERROR(IF(COUNT(Banks!Q16),(Banks!Q16),""),"")</f>
        <v/>
      </c>
      <c r="S16" s="132" t="str">
        <f>IFERROR(IF(COUNT(Banks!R16),(Banks!R16),""),"")</f>
        <v/>
      </c>
      <c r="T16" s="132" t="str">
        <f>IFERROR(IF(COUNT(Banks!S16),(Banks!S16),""),"")</f>
        <v/>
      </c>
      <c r="U16" s="155" t="str">
        <f>+IFERROR(IF(COUNT(L16,T16),ROUND(SUM(L16,T16)/SUM('Shareholding Pattern'!$L$57,'Shareholding Pattern'!$T$57)*100,2),""),0)</f>
        <v/>
      </c>
      <c r="V16" s="237" t="str">
        <f>IFERROR(IF(COUNT(Banks!U16),(Banks!U16),""),"")</f>
        <v/>
      </c>
      <c r="W16" s="212" t="str">
        <f t="shared" si="0"/>
        <v/>
      </c>
      <c r="X16" s="237"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2" t="s">
        <v>33</v>
      </c>
      <c r="H17" s="131">
        <f>IFERROR(IF(COUNT(OtherIND!$AD$13),IF(OtherIND!$AD$13=0,"0",OtherIND!$AD$13),""),"")</f>
        <v>1</v>
      </c>
      <c r="I17" s="156">
        <f>IFERROR(IF(COUNT(OtherIND!J17),(OtherIND!J17),""),"")</f>
        <v>100</v>
      </c>
      <c r="J17" s="156" t="str">
        <f>IFERROR(IF(COUNT(OtherIND!K17),(OtherIND!K17),""),"")</f>
        <v/>
      </c>
      <c r="K17" s="156" t="str">
        <f>IFERROR(IF(COUNT(OtherIND!L17),(OtherIND!L17),""),"")</f>
        <v/>
      </c>
      <c r="L17" s="156">
        <f>IFERROR(IF(COUNT(OtherIND!M17),(OtherIND!M17),""),"")</f>
        <v>100</v>
      </c>
      <c r="M17" s="241">
        <f>+IFERROR(IF(COUNT(L17),ROUND(L17/'Shareholding Pattern'!$L$57*100,2),""),0)</f>
        <v>0</v>
      </c>
      <c r="N17" s="321">
        <f>IFERROR(IF(COUNT(OtherIND!O17),(OtherIND!O17),""),"")</f>
        <v>100</v>
      </c>
      <c r="O17" s="216" t="str">
        <f>IFERROR(IF(COUNT(OtherIND!P17),(OtherIND!P17),""),"")</f>
        <v/>
      </c>
      <c r="P17" s="156">
        <f>IFERROR(IF(COUNT(OtherIND!Q17),(OtherIND!Q17),""),"")</f>
        <v>100</v>
      </c>
      <c r="Q17" s="241">
        <f>IFERROR(IF(COUNT(OtherIND!R17),(OtherIND!R17),""),0)</f>
        <v>0</v>
      </c>
      <c r="R17" s="156" t="str">
        <f>IFERROR(IF(COUNT(OtherIND!S17),(OtherIND!S17),""),"")</f>
        <v/>
      </c>
      <c r="S17" s="156" t="str">
        <f>IFERROR(IF(COUNT(OtherIND!T17),(OtherIND!T17),""),"")</f>
        <v/>
      </c>
      <c r="T17" s="156" t="str">
        <f>IFERROR(IF(COUNT(OtherIND!U17),(OtherIND!U17),""),"")</f>
        <v/>
      </c>
      <c r="U17" s="157">
        <f>+IFERROR(IF(COUNT(L17,T17),ROUND(SUM(L17,T17)/SUM('Shareholding Pattern'!$L$57,'Shareholding Pattern'!$T$57)*100,2),""),0)</f>
        <v>0</v>
      </c>
      <c r="V17" s="237" t="str">
        <f>IFERROR(IF(COUNT(OtherIND!W17),(OtherIND!W17),""),"")</f>
        <v/>
      </c>
      <c r="W17" s="261" t="str">
        <f t="shared" si="0"/>
        <v/>
      </c>
      <c r="X17" s="237" t="str">
        <f>IFERROR(IF(COUNT(OtherIND!Y17),(OtherIND!Y17),""),"")</f>
        <v/>
      </c>
      <c r="Y17" s="157" t="str">
        <f t="shared" si="1"/>
        <v/>
      </c>
      <c r="Z17" s="156">
        <f>IFERROR(IF(COUNT(OtherIND!AA17),(OtherIND!AA17),""),"")</f>
        <v>0</v>
      </c>
      <c r="AA17" s="116"/>
      <c r="AR17" t="s">
        <v>188</v>
      </c>
      <c r="AX17" t="s">
        <v>511</v>
      </c>
      <c r="AZ17" t="s">
        <v>924</v>
      </c>
      <c r="BF17" t="s">
        <v>747</v>
      </c>
    </row>
    <row r="18" spans="5:58" ht="20.100000000000001" customHeight="1">
      <c r="E18" s="438" t="s">
        <v>35</v>
      </c>
      <c r="F18" s="438"/>
      <c r="G18" s="438"/>
      <c r="H18" s="4">
        <f>+IFERROR(IF(COUNT(H14:H17),ROUND(SUM(H14:H17),0),""),"")</f>
        <v>266</v>
      </c>
      <c r="I18" s="4">
        <f t="shared" ref="I18:Z18" si="2">+IFERROR(IF(COUNT(I14:I17),ROUND(SUM(I14:I17),0),""),"")</f>
        <v>11549500</v>
      </c>
      <c r="J18" s="4" t="str">
        <f t="shared" si="2"/>
        <v/>
      </c>
      <c r="K18" s="4" t="str">
        <f t="shared" si="2"/>
        <v/>
      </c>
      <c r="L18" s="77">
        <f t="shared" si="2"/>
        <v>11549500</v>
      </c>
      <c r="M18" s="201">
        <f>+IFERROR(IF(COUNT(L18),ROUND(L18/'Shareholding Pattern'!$L$57*100,2),""),0)</f>
        <v>100</v>
      </c>
      <c r="N18" s="163">
        <f t="shared" si="2"/>
        <v>11549500</v>
      </c>
      <c r="O18" s="163" t="str">
        <f t="shared" si="2"/>
        <v/>
      </c>
      <c r="P18" s="4">
        <f t="shared" si="2"/>
        <v>11549500</v>
      </c>
      <c r="Q18" s="209">
        <f>IFERROR(IF(COUNT(P18),ROUND(P18/$P$58*100,2),""),0)</f>
        <v>100</v>
      </c>
      <c r="R18" s="77" t="str">
        <f t="shared" si="2"/>
        <v/>
      </c>
      <c r="S18" s="77" t="str">
        <f t="shared" si="2"/>
        <v/>
      </c>
      <c r="T18" s="77" t="str">
        <f t="shared" si="2"/>
        <v/>
      </c>
      <c r="U18" s="158">
        <f>+IFERROR(IF(COUNT(L18,T18),ROUND(SUM(L18,T18)/SUM('Shareholding Pattern'!$L$57,'Shareholding Pattern'!$T$57)*100,2),""),0)</f>
        <v>100</v>
      </c>
      <c r="V18" s="77" t="str">
        <f t="shared" si="2"/>
        <v/>
      </c>
      <c r="W18" s="213" t="str">
        <f>+IFERROR(IF(COUNT(V18),ROUND(SUM(V18)/SUM(L18)*100,2),""),0)</f>
        <v/>
      </c>
      <c r="X18" s="77" t="str">
        <f t="shared" si="2"/>
        <v/>
      </c>
      <c r="Y18" s="159" t="str">
        <f>+IFERROR(IF(COUNT(X18),ROUND(SUM(X18)/SUM(L18)*100,2),""),0)</f>
        <v/>
      </c>
      <c r="Z18" s="4">
        <f t="shared" si="2"/>
        <v>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t="str">
        <f>IFERROR(IF(COUNT(Individuals!$AD$13),IF(Individuals!$AD$13=0,"0",Individuals!$AD$13),""),"")</f>
        <v/>
      </c>
      <c r="I20" s="135" t="str">
        <f>IFERROR(IF(COUNT(Individuals!H16),(Individuals!H16),""),"")</f>
        <v/>
      </c>
      <c r="J20" s="135" t="str">
        <f>IFERROR(IF(COUNT(Individuals!I16),(Individuals!I16),""),"")</f>
        <v/>
      </c>
      <c r="K20" s="135" t="str">
        <f>IFERROR(IF(COUNT(Individuals!J16),(Individuals!J16),""),"")</f>
        <v/>
      </c>
      <c r="L20" s="217" t="str">
        <f>IFERROR(IF(COUNT(Individuals!K16),(Individuals!K16),""),"")</f>
        <v/>
      </c>
      <c r="M20" s="200" t="str">
        <f>+IFERROR(IF(COUNT(L20),ROUND(L20/'Shareholding Pattern'!$L$57*100,2),""),0)</f>
        <v/>
      </c>
      <c r="N20" s="321" t="str">
        <f>IFERROR(IF(COUNT(Individuals!M16),(Individuals!M16),""),"")</f>
        <v/>
      </c>
      <c r="O20" s="216" t="str">
        <f>IFERROR(IF(COUNT(Individuals!N16),(Individuals!N16),""),"")</f>
        <v/>
      </c>
      <c r="P20" s="135" t="str">
        <f>IFERROR(IF(COUNT(Individuals!O16),(Individuals!O16),""),"")</f>
        <v/>
      </c>
      <c r="Q20" s="211" t="str">
        <f>IFERROR(IF(COUNT(Individuals!P16),(Individuals!P16),""),0)</f>
        <v/>
      </c>
      <c r="R20" s="135" t="str">
        <f>IFERROR(IF(COUNT(Individuals!Q16),(Individuals!Q16),""),"")</f>
        <v/>
      </c>
      <c r="S20" s="135" t="str">
        <f>IFERROR(IF(COUNT(Individuals!R16),(Individuals!R16),""),"")</f>
        <v/>
      </c>
      <c r="T20" s="135" t="str">
        <f>IFERROR(IF(COUNT(Individuals!S16),(Individuals!S16),""),"")</f>
        <v/>
      </c>
      <c r="U20" s="160" t="str">
        <f>+IFERROR(IF(COUNT(L20,T20),ROUND(SUM(L20,T20)/SUM('Shareholding Pattern'!$L$57,'Shareholding Pattern'!$T$57)*100,2),""),0)</f>
        <v/>
      </c>
      <c r="V20" s="237" t="str">
        <f>IFERROR(IF(COUNT(Individuals!U16),(Individuals!U16),""),"")</f>
        <v/>
      </c>
      <c r="W20" s="292" t="str">
        <f t="shared" ref="W20:W25" si="3">+IFERROR(IF(COUNT(V20),ROUND(SUM(V20)/SUM(L20)*100,2),""),0)</f>
        <v/>
      </c>
      <c r="X20" s="237" t="str">
        <f>IFERROR(IF(COUNT(Individuals!W16),(Individuals!W16),""),"")</f>
        <v/>
      </c>
      <c r="Y20" s="160" t="str">
        <f t="shared" ref="Y20:Y26" si="4">+IFERROR(IF(COUNT(X20),ROUND(SUM(X20)/SUM(L20)*100,2),""),0)</f>
        <v/>
      </c>
      <c r="Z20" s="135" t="str">
        <f>IFERROR(IF(COUNT(Individuals!Y16),(Individuals!Y16),""),"")</f>
        <v/>
      </c>
      <c r="AA20" s="116"/>
      <c r="AR20" t="s">
        <v>190</v>
      </c>
      <c r="AX20" t="s">
        <v>40</v>
      </c>
      <c r="AZ20" t="s">
        <v>233</v>
      </c>
      <c r="BF20" t="s">
        <v>762</v>
      </c>
    </row>
    <row r="21" spans="5:58" ht="20.100000000000001" customHeight="1">
      <c r="E21" s="130" t="s">
        <v>28</v>
      </c>
      <c r="F21" s="278" t="s">
        <v>39</v>
      </c>
      <c r="H21" s="131" t="str">
        <f>IFERROR(IF(COUNT(Government!$AD$13),IF(Government!$AD$13=0,"0",Government!$AD$13),""),"")</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Pattern'!$L$57*100,2),""),0)</f>
        <v/>
      </c>
      <c r="N21" s="321" t="str">
        <f>IFERROR(IF(COUNT(Government!M16),(Government!M16),""),"")</f>
        <v/>
      </c>
      <c r="O21" s="216" t="str">
        <f>IFERROR(IF(COUNT(Government!N16),(Government!N16),""),"")</f>
        <v/>
      </c>
      <c r="P21" s="131" t="str">
        <f>IFERROR(IF(COUNT(Government!O16),(Government!O16),""),"")</f>
        <v/>
      </c>
      <c r="Q21" s="208" t="str">
        <f>IFERROR(IF(COUNT(Government!P16),(Government!P16),""),0)</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Pattern'!$T$57)*100,2),""),0)</f>
        <v/>
      </c>
      <c r="V21" s="237" t="str">
        <f>IFERROR(IF(COUNT(Government!U16),(Government!U16),""),"")</f>
        <v/>
      </c>
      <c r="W21" s="212" t="str">
        <f t="shared" si="3"/>
        <v/>
      </c>
      <c r="X21" s="237" t="str">
        <f>IFERROR(IF(COUNT(Government!W16),(Government!W16),""),"")</f>
        <v/>
      </c>
      <c r="Y21" s="155" t="str">
        <f t="shared" si="4"/>
        <v/>
      </c>
      <c r="Z21" s="131" t="str">
        <f>IFERROR(IF(COUNT(Government!Y16),(Government!Y16),""),"")</f>
        <v/>
      </c>
      <c r="AA21" s="116"/>
      <c r="AR21" t="s">
        <v>191</v>
      </c>
      <c r="AX21" t="s">
        <v>513</v>
      </c>
      <c r="AZ21" t="s">
        <v>232</v>
      </c>
      <c r="BF21" t="s">
        <v>578</v>
      </c>
    </row>
    <row r="22" spans="5:58" ht="20.100000000000001" customHeight="1">
      <c r="E22" s="130" t="s">
        <v>30</v>
      </c>
      <c r="F22" s="278" t="s">
        <v>40</v>
      </c>
      <c r="H22" s="131" t="str">
        <f>IFERROR(IF(COUNT(Institutions!$AD$13),IF(Institutions!$AD$13=0,"0",Institutions!$AD$13),""),"")</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Pattern'!$L$57*100,2),""),0)</f>
        <v/>
      </c>
      <c r="N22" s="321" t="str">
        <f>IFERROR(IF(COUNT(Institutions!M16),(Institutions!M16),""),"")</f>
        <v/>
      </c>
      <c r="O22" s="216" t="str">
        <f>IFERROR(IF(COUNT(Institutions!N16),(Institutions!N16),""),"")</f>
        <v/>
      </c>
      <c r="P22" s="131" t="str">
        <f>IFERROR(IF(COUNT(Institutions!O16),(Institutions!O16),""),"")</f>
        <v/>
      </c>
      <c r="Q22" s="208" t="str">
        <f>IFERROR(IF(COUNT(Institutions!P16),(Institutions!P16),""),0)</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Pattern'!$T$57)*100,2),""),0)</f>
        <v/>
      </c>
      <c r="V22" s="237" t="str">
        <f>IFERROR(IF(COUNT(Institutions!U16),(Institutions!U16),""),"")</f>
        <v/>
      </c>
      <c r="W22" s="212" t="str">
        <f t="shared" si="3"/>
        <v/>
      </c>
      <c r="X22" s="237" t="str">
        <f>IFERROR(IF(COUNT(Institutions!W16),(Institutions!W16),""),"")</f>
        <v/>
      </c>
      <c r="Y22" s="155" t="str">
        <f t="shared" si="4"/>
        <v/>
      </c>
      <c r="Z22" s="131" t="str">
        <f>IFERROR(IF(COUNT(Institutions!Y16),(Institutions!Y16),""),"")</f>
        <v/>
      </c>
      <c r="AA22" s="116"/>
      <c r="AR22" t="s">
        <v>193</v>
      </c>
      <c r="AX22" t="s">
        <v>514</v>
      </c>
      <c r="AZ22" t="s">
        <v>234</v>
      </c>
      <c r="BF22" t="s">
        <v>775</v>
      </c>
    </row>
    <row r="23" spans="5:58" ht="20.100000000000001" customHeight="1">
      <c r="E23" s="130" t="s">
        <v>32</v>
      </c>
      <c r="F23" s="278" t="s">
        <v>41</v>
      </c>
      <c r="H23" s="131" t="str">
        <f>IFERROR(IF(COUNT(FPIPromoter!$AD$13),IF(FPIPromoter!$AD$13=0,"0",FPIPromoter!$AD$13),""),"")</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Pattern'!$L$57*100,2),""),0)</f>
        <v/>
      </c>
      <c r="N23" s="321" t="str">
        <f>IFERROR(IF(COUNT(FPIPromoter!M16),(FPIPromoter!M16),""),"")</f>
        <v/>
      </c>
      <c r="O23" s="216" t="str">
        <f>IFERROR(IF(COUNT(FPIPromoter!N16),(FPIPromoter!N16),""),"")</f>
        <v/>
      </c>
      <c r="P23" s="131" t="str">
        <f>IFERROR(IF(COUNT(FPIPromoter!O16),(FPIPromoter!O16),""),"")</f>
        <v/>
      </c>
      <c r="Q23" s="208" t="str">
        <f>IFERROR(IF(COUNT(FPIPromoter!P16),(FPIPromoter!P16),""),0)</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Pattern'!$T$57)*100,2),""),0)</f>
        <v/>
      </c>
      <c r="V23" s="237" t="str">
        <f>IFERROR(IF(COUNT(FPIPromoter!U16),(FPIPromoter!U16),""),"")</f>
        <v/>
      </c>
      <c r="W23" s="212" t="str">
        <f t="shared" si="3"/>
        <v/>
      </c>
      <c r="X23" s="237" t="str">
        <f>IFERROR(IF(COUNT(FPIPromoter!W16),(FPIPromoter!W16),""),"")</f>
        <v/>
      </c>
      <c r="Y23" s="155" t="str">
        <f t="shared" si="4"/>
        <v/>
      </c>
      <c r="Z23" s="131" t="str">
        <f>IFERROR(IF(COUNT(FPIPromoter!Y16),(FPIPromoter!Y16),""),"")</f>
        <v/>
      </c>
      <c r="AA23" s="116"/>
      <c r="AR23" t="s">
        <v>192</v>
      </c>
      <c r="AX23" t="s">
        <v>515</v>
      </c>
      <c r="AZ23" t="s">
        <v>235</v>
      </c>
      <c r="BF23" t="s">
        <v>790</v>
      </c>
    </row>
    <row r="24" spans="5:58" ht="20.100000000000001" customHeight="1">
      <c r="E24" s="136" t="s">
        <v>42</v>
      </c>
      <c r="F24" s="280" t="s">
        <v>33</v>
      </c>
      <c r="H24" s="137" t="str">
        <f>IFERROR(IF(COUNT(OtherForeign!$AD$13),IF(OtherForeign!$AD$13=0,"0",OtherForeign!$AD$13),""),"")</f>
        <v/>
      </c>
      <c r="I24" s="137" t="str">
        <f>IFERROR(IF(COUNT(OtherForeign!J16),(OtherForeign!J16),""),"")</f>
        <v/>
      </c>
      <c r="J24" s="137" t="str">
        <f>IFERROR(IF(COUNT(OtherForeign!K16),(OtherForeign!K16),""),"")</f>
        <v/>
      </c>
      <c r="K24" s="137" t="str">
        <f>IFERROR(IF(COUNT(OtherForeign!L16),(OtherForeign!L16),""),"")</f>
        <v/>
      </c>
      <c r="L24" s="245" t="str">
        <f>IFERROR(IF(COUNT(OtherForeign!M16),(OtherForeign!M16),""),"")</f>
        <v/>
      </c>
      <c r="M24" s="241" t="str">
        <f>+IFERROR(IF(COUNT(L24),ROUND(L24/'Shareholding Pattern'!$L$57*100,2),""),0)</f>
        <v/>
      </c>
      <c r="N24" s="321" t="str">
        <f>IFERROR(IF(COUNT(OtherForeign!O16),(OtherForeign!O16),""),"")</f>
        <v/>
      </c>
      <c r="O24" s="216" t="str">
        <f>IFERROR(IF(COUNT(OtherForeign!P16),(OtherForeign!P16),""),"")</f>
        <v/>
      </c>
      <c r="P24" s="137" t="str">
        <f>IFERROR(IF(COUNT(OtherForeign!Q16),(OtherForeign!Q16),""),"")</f>
        <v/>
      </c>
      <c r="Q24" s="246" t="str">
        <f>IFERROR(IF(COUNT(OtherForeign!R16),(OtherForeign!R16),""),0)</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Pattern'!$T$57)*100,2),""),0)</f>
        <v/>
      </c>
      <c r="V24" s="237" t="str">
        <f>IFERROR(IF(COUNT(OtherForeign!W16),(OtherForeign!W16),""),"")</f>
        <v/>
      </c>
      <c r="W24" s="261" t="str">
        <f t="shared" si="3"/>
        <v/>
      </c>
      <c r="X24" s="237" t="str">
        <f>IFERROR(IF(COUNT(OtherForeign!Y16),(OtherForeign!Y16),""),"")</f>
        <v/>
      </c>
      <c r="Y24" s="157" t="str">
        <f t="shared" si="4"/>
        <v/>
      </c>
      <c r="Z24" s="137" t="str">
        <f>IFERROR(IF(COUNT(OtherForeign!AA16),(OtherForeign!AA16),""),"")</f>
        <v/>
      </c>
      <c r="AA24" s="116"/>
      <c r="AR24" t="s">
        <v>194</v>
      </c>
      <c r="AX24" t="s">
        <v>516</v>
      </c>
      <c r="AZ24" t="s">
        <v>236</v>
      </c>
      <c r="BF24" t="s">
        <v>591</v>
      </c>
    </row>
    <row r="25" spans="5:58" ht="20.100000000000001" customHeight="1">
      <c r="E25" s="438" t="s">
        <v>43</v>
      </c>
      <c r="F25" s="438"/>
      <c r="G25" s="438"/>
      <c r="H25" s="180" t="str">
        <f>+IFERROR(IF(COUNT(H20:H24),ROUND(SUM(H20:H24),0),""),"")</f>
        <v/>
      </c>
      <c r="I25" s="180" t="str">
        <f t="shared" ref="I25:Z25" si="5">+IFERROR(IF(COUNT(I20:I24),ROUND(SUM(I20:I24),0),""),"")</f>
        <v/>
      </c>
      <c r="J25" s="180" t="str">
        <f t="shared" si="5"/>
        <v/>
      </c>
      <c r="K25" s="180" t="str">
        <f t="shared" si="5"/>
        <v/>
      </c>
      <c r="L25" s="183" t="str">
        <f t="shared" si="5"/>
        <v/>
      </c>
      <c r="M25" s="201" t="str">
        <f>+IFERROR(IF(COUNT(L25),ROUND(L25/'Shareholding Pattern'!$L$57*100,2),""),0)</f>
        <v/>
      </c>
      <c r="N25" s="181" t="str">
        <f t="shared" si="5"/>
        <v/>
      </c>
      <c r="O25" s="181" t="str">
        <f t="shared" si="5"/>
        <v/>
      </c>
      <c r="P25" s="180" t="str">
        <f t="shared" si="5"/>
        <v/>
      </c>
      <c r="Q25" s="209" t="str">
        <f>IFERROR(IF(COUNT(P25),ROUND(P25/$P$58*100,2),""),0)</f>
        <v/>
      </c>
      <c r="R25" s="182" t="str">
        <f t="shared" si="5"/>
        <v/>
      </c>
      <c r="S25" s="182" t="str">
        <f t="shared" si="5"/>
        <v/>
      </c>
      <c r="T25" s="180" t="str">
        <f t="shared" si="5"/>
        <v/>
      </c>
      <c r="U25" s="158" t="str">
        <f>+IFERROR(IF(COUNT(L25,T25),ROUND(SUM(L25,T25)/SUM('Shareholding Pattern'!$L$57,'Shareholding Pattern'!$T$57)*100,2),""),0)</f>
        <v/>
      </c>
      <c r="V25" s="183" t="str">
        <f t="shared" si="5"/>
        <v/>
      </c>
      <c r="W25" s="213" t="str">
        <f t="shared" si="3"/>
        <v/>
      </c>
      <c r="X25" s="77" t="str">
        <f t="shared" si="5"/>
        <v/>
      </c>
      <c r="Y25" s="159" t="str">
        <f t="shared" si="4"/>
        <v/>
      </c>
      <c r="Z25" s="180" t="str">
        <f t="shared" si="5"/>
        <v/>
      </c>
      <c r="AR25" t="s">
        <v>195</v>
      </c>
      <c r="AX25" t="s">
        <v>222</v>
      </c>
      <c r="AZ25" t="s">
        <v>237</v>
      </c>
      <c r="BF25" t="s">
        <v>604</v>
      </c>
    </row>
    <row r="26" spans="5:58" ht="36.75" customHeight="1">
      <c r="E26" s="439" t="s">
        <v>105</v>
      </c>
      <c r="F26" s="439"/>
      <c r="G26" s="439"/>
      <c r="H26" s="180">
        <f t="shared" ref="H26:Z26" si="6">+IFERROR(IF(COUNT(H18,H25),ROUND(SUM(H18,H25),0),""),"")</f>
        <v>266</v>
      </c>
      <c r="I26" s="180">
        <f t="shared" si="6"/>
        <v>11549500</v>
      </c>
      <c r="J26" s="180" t="str">
        <f t="shared" si="6"/>
        <v/>
      </c>
      <c r="K26" s="180" t="str">
        <f t="shared" si="6"/>
        <v/>
      </c>
      <c r="L26" s="183">
        <f t="shared" si="6"/>
        <v>11549500</v>
      </c>
      <c r="M26" s="201">
        <f>+IFERROR(IF(COUNT(L26),ROUND(L26/'Shareholding Pattern'!$L$57*100,2),""),0)</f>
        <v>100</v>
      </c>
      <c r="N26" s="181">
        <f t="shared" si="6"/>
        <v>11549500</v>
      </c>
      <c r="O26" s="181" t="str">
        <f t="shared" si="6"/>
        <v/>
      </c>
      <c r="P26" s="180">
        <f t="shared" si="6"/>
        <v>11549500</v>
      </c>
      <c r="Q26" s="209">
        <f>IFERROR(IF(COUNT(P26),ROUND(P26/$P$58*100,2),""),0)</f>
        <v>100</v>
      </c>
      <c r="R26" s="182" t="str">
        <f t="shared" si="6"/>
        <v/>
      </c>
      <c r="S26" s="182" t="str">
        <f t="shared" si="6"/>
        <v/>
      </c>
      <c r="T26" s="183" t="str">
        <f t="shared" si="6"/>
        <v/>
      </c>
      <c r="U26" s="158">
        <f>+IFERROR(IF(COUNT(L26,T26),ROUND(SUM(L26,T26)/SUM('Shareholding Pattern'!$L$57,'Shareholding Pattern'!$T$57)*100,2),""),0)</f>
        <v>100</v>
      </c>
      <c r="V26" s="183" t="str">
        <f t="shared" si="6"/>
        <v/>
      </c>
      <c r="W26" s="213" t="str">
        <f>+IFERROR(IF(COUNT(V26),ROUND(SUM(V26)/SUM(L26)*100,2),""),0)</f>
        <v/>
      </c>
      <c r="X26" s="183" t="str">
        <f t="shared" si="6"/>
        <v/>
      </c>
      <c r="Y26" s="159" t="str">
        <f t="shared" si="4"/>
        <v/>
      </c>
      <c r="Z26" s="183">
        <f t="shared" si="6"/>
        <v>0</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2" t="s">
        <v>45</v>
      </c>
      <c r="G28" s="363"/>
      <c r="H28" s="364" t="s">
        <v>1071</v>
      </c>
      <c r="I28" s="363"/>
      <c r="J28" s="363"/>
      <c r="K28" s="363"/>
      <c r="L28" s="363"/>
      <c r="M28" s="363"/>
      <c r="N28" s="363"/>
      <c r="O28" s="363"/>
      <c r="P28" s="363"/>
      <c r="Q28" s="363"/>
      <c r="R28" s="363"/>
      <c r="S28" s="363"/>
      <c r="T28" s="363"/>
      <c r="U28" s="363"/>
      <c r="V28" s="363"/>
      <c r="W28" s="363"/>
      <c r="X28" s="363"/>
      <c r="Y28" s="363"/>
      <c r="Z28" s="365"/>
      <c r="AX28" t="s">
        <v>519</v>
      </c>
      <c r="AZ28" t="s">
        <v>240</v>
      </c>
      <c r="BF28" t="s">
        <v>643</v>
      </c>
    </row>
    <row r="29" spans="5:58" ht="20.100000000000001" customHeight="1">
      <c r="E29" s="128" t="s">
        <v>24</v>
      </c>
      <c r="F29" s="450" t="s">
        <v>40</v>
      </c>
      <c r="G29" s="451"/>
      <c r="H29" s="451"/>
      <c r="I29" s="451"/>
      <c r="J29" s="451"/>
      <c r="K29" s="451"/>
      <c r="L29" s="451"/>
      <c r="M29" s="451"/>
      <c r="N29" s="451"/>
      <c r="O29" s="451"/>
      <c r="P29" s="451"/>
      <c r="Q29" s="451"/>
      <c r="R29" s="451"/>
      <c r="S29" s="451"/>
      <c r="T29" s="451"/>
      <c r="U29" s="451"/>
      <c r="V29" s="451"/>
      <c r="W29" s="451"/>
      <c r="X29" s="451"/>
      <c r="Y29" s="451"/>
      <c r="Z29" s="451"/>
      <c r="AX29" t="s">
        <v>520</v>
      </c>
      <c r="AZ29" t="s">
        <v>241</v>
      </c>
      <c r="BF29" t="s">
        <v>656</v>
      </c>
    </row>
    <row r="30" spans="5:58" ht="20.100000000000001" customHeight="1">
      <c r="E30" s="130" t="s">
        <v>26</v>
      </c>
      <c r="F30" s="281" t="s">
        <v>46</v>
      </c>
      <c r="H30" s="153"/>
      <c r="I30" s="153"/>
      <c r="J30" s="153"/>
      <c r="K30" s="153"/>
      <c r="L30" s="242" t="str">
        <f>+IFERROR(IF(COUNT(I30:K30),ROUND(SUM(I30:K30),0),""),"")</f>
        <v/>
      </c>
      <c r="M30" s="243" t="str">
        <f>+IFERROR(IF(COUNT(L30),ROUND(L30/'Shareholding Pattern'!$L$57*100,2),""),"")</f>
        <v/>
      </c>
      <c r="N30" s="361" t="str">
        <f t="shared" ref="N30:N38" si="7">IF(I30="","",I30)</f>
        <v/>
      </c>
      <c r="O30" s="153"/>
      <c r="P30" s="131" t="str">
        <f>+IFERROR(IF(COUNT(N30:O30),ROUND(SUM(N30:O30),0),""),"")</f>
        <v/>
      </c>
      <c r="Q30" s="208" t="str">
        <f>+IFERROR(IF(COUNT(P30),ROUND(P30/'Shareholding Pattern'!$P$58*100,2),""),"")</f>
        <v/>
      </c>
      <c r="R30" s="153"/>
      <c r="S30" s="153"/>
      <c r="T30" s="131" t="str">
        <f>+IFERROR(IF(COUNT(R30:S30),ROUND(SUM(R30:S30),0),""),"")</f>
        <v/>
      </c>
      <c r="U30" s="244" t="str">
        <f>+IFERROR(IF(COUNT(L30,T30),ROUND(SUM(L30,T30)/SUM('Shareholding Pattern'!$L$57,'Shareholding Pattern'!$T$57)*100,2),""),"")</f>
        <v/>
      </c>
      <c r="V30" s="153"/>
      <c r="W30" s="212" t="str">
        <f t="shared" ref="W30:W41" si="8">+IFERROR(IF(COUNT(V30),ROUND(SUM(V30)/SUM(L30)*100,2),""),0)</f>
        <v/>
      </c>
      <c r="X30" s="472"/>
      <c r="Y30" s="473"/>
      <c r="Z30" s="153"/>
      <c r="AR30" t="s">
        <v>197</v>
      </c>
      <c r="AX30" t="s">
        <v>521</v>
      </c>
      <c r="AZ30" t="s">
        <v>242</v>
      </c>
      <c r="BF30" t="s">
        <v>669</v>
      </c>
    </row>
    <row r="31" spans="5:58" ht="20.100000000000001" customHeight="1">
      <c r="E31" s="130" t="s">
        <v>28</v>
      </c>
      <c r="F31" s="278" t="s">
        <v>47</v>
      </c>
      <c r="H31" s="153"/>
      <c r="I31" s="153"/>
      <c r="J31" s="153"/>
      <c r="K31" s="153"/>
      <c r="L31" s="218" t="str">
        <f t="shared" ref="L31:L39" si="9">+IFERROR(IF(COUNT(I31:K31),ROUND(SUM(I31:K31),0),""),"")</f>
        <v/>
      </c>
      <c r="M31" s="243" t="str">
        <f>+IFERROR(IF(COUNT(L31),ROUND(L31/'Shareholding Pattern'!$L$57*100,2),""),"")</f>
        <v/>
      </c>
      <c r="N31" s="361" t="str">
        <f t="shared" si="7"/>
        <v/>
      </c>
      <c r="O31" s="153"/>
      <c r="P31" s="131" t="str">
        <f t="shared" ref="P31:P38" si="10">+IFERROR(IF(COUNT(N31:O31),ROUND(SUM(N31:O31),0),""),"")</f>
        <v/>
      </c>
      <c r="Q31" s="208" t="str">
        <f>+IFERROR(IF(COUNT(P31),ROUND(P31/'Shareholding Pattern'!$P$58*100,2),""),"")</f>
        <v/>
      </c>
      <c r="R31" s="153"/>
      <c r="S31" s="153"/>
      <c r="T31" s="131" t="str">
        <f t="shared" ref="T31:T38" si="11">+IFERROR(IF(COUNT(R31:S31),ROUND(SUM(R31:S31),0),""),"")</f>
        <v/>
      </c>
      <c r="U31" s="244" t="str">
        <f>+IFERROR(IF(COUNT(L31,T31),ROUND(SUM(L31,T31)/SUM('Shareholding Pattern'!$L$57,'Shareholding Pattern'!$T$57)*100,2),""),"")</f>
        <v/>
      </c>
      <c r="V31" s="153"/>
      <c r="W31" s="212" t="str">
        <f t="shared" si="8"/>
        <v/>
      </c>
      <c r="X31" s="474"/>
      <c r="Y31" s="475"/>
      <c r="Z31" s="153"/>
      <c r="AR31" t="s">
        <v>198</v>
      </c>
      <c r="AX31" t="s">
        <v>522</v>
      </c>
      <c r="AZ31" t="s">
        <v>243</v>
      </c>
      <c r="BF31" t="s">
        <v>803</v>
      </c>
    </row>
    <row r="32" spans="5:58" ht="20.100000000000001" customHeight="1">
      <c r="E32" s="130" t="s">
        <v>30</v>
      </c>
      <c r="F32" s="278" t="s">
        <v>48</v>
      </c>
      <c r="H32" s="153"/>
      <c r="I32" s="153"/>
      <c r="J32" s="153"/>
      <c r="K32" s="153"/>
      <c r="L32" s="218" t="str">
        <f t="shared" si="9"/>
        <v/>
      </c>
      <c r="M32" s="243" t="str">
        <f>+IFERROR(IF(COUNT(L32),ROUND(L32/'Shareholding Pattern'!$L$57*100,2),""),"")</f>
        <v/>
      </c>
      <c r="N32" s="361" t="str">
        <f t="shared" si="7"/>
        <v/>
      </c>
      <c r="O32" s="153"/>
      <c r="P32" s="131" t="str">
        <f t="shared" si="10"/>
        <v/>
      </c>
      <c r="Q32" s="208" t="str">
        <f>+IFERROR(IF(COUNT(P32),ROUND(P32/'Shareholding Pattern'!$P$58*100,2),""),"")</f>
        <v/>
      </c>
      <c r="R32" s="153"/>
      <c r="S32" s="153"/>
      <c r="T32" s="131" t="str">
        <f t="shared" si="11"/>
        <v/>
      </c>
      <c r="U32" s="244" t="str">
        <f>+IFERROR(IF(COUNT(L32,T32),ROUND(SUM(L32,T32)/SUM('Shareholding Pattern'!$L$57,'Shareholding Pattern'!$T$57)*100,2),""),"")</f>
        <v/>
      </c>
      <c r="V32" s="153"/>
      <c r="W32" s="212" t="str">
        <f t="shared" si="8"/>
        <v/>
      </c>
      <c r="X32" s="474"/>
      <c r="Y32" s="475"/>
      <c r="Z32" s="153"/>
      <c r="AR32" t="s">
        <v>199</v>
      </c>
      <c r="AX32" t="s">
        <v>223</v>
      </c>
      <c r="AZ32" t="s">
        <v>244</v>
      </c>
      <c r="BF32" t="s">
        <v>682</v>
      </c>
    </row>
    <row r="33" spans="5:58" ht="20.100000000000001" customHeight="1">
      <c r="E33" s="130" t="s">
        <v>32</v>
      </c>
      <c r="F33" s="278" t="s">
        <v>49</v>
      </c>
      <c r="H33" s="153"/>
      <c r="I33" s="153"/>
      <c r="J33" s="153"/>
      <c r="K33" s="153"/>
      <c r="L33" s="218" t="str">
        <f t="shared" si="9"/>
        <v/>
      </c>
      <c r="M33" s="243" t="str">
        <f>+IFERROR(IF(COUNT(L33),ROUND(L33/'Shareholding Pattern'!$L$57*100,2),""),"")</f>
        <v/>
      </c>
      <c r="N33" s="361" t="str">
        <f t="shared" si="7"/>
        <v/>
      </c>
      <c r="O33" s="153"/>
      <c r="P33" s="131" t="str">
        <f t="shared" si="10"/>
        <v/>
      </c>
      <c r="Q33" s="208" t="str">
        <f>+IFERROR(IF(COUNT(P33),ROUND(P33/'Shareholding Pattern'!$P$58*100,2),""),"")</f>
        <v/>
      </c>
      <c r="R33" s="153"/>
      <c r="S33" s="153"/>
      <c r="T33" s="131" t="str">
        <f t="shared" si="11"/>
        <v/>
      </c>
      <c r="U33" s="244" t="str">
        <f>+IFERROR(IF(COUNT(L33,T33),ROUND(SUM(L33,T33)/SUM('Shareholding Pattern'!$L$57,'Shareholding Pattern'!$T$57)*100,2),""),"")</f>
        <v/>
      </c>
      <c r="V33" s="153"/>
      <c r="W33" s="212" t="str">
        <f t="shared" si="8"/>
        <v/>
      </c>
      <c r="X33" s="474"/>
      <c r="Y33" s="475"/>
      <c r="Z33" s="153"/>
      <c r="AR33" t="s">
        <v>200</v>
      </c>
      <c r="AX33" t="s">
        <v>224</v>
      </c>
      <c r="AZ33" t="s">
        <v>245</v>
      </c>
      <c r="BF33" t="s">
        <v>695</v>
      </c>
    </row>
    <row r="34" spans="5:58" ht="20.100000000000001" customHeight="1">
      <c r="E34" s="130" t="s">
        <v>42</v>
      </c>
      <c r="F34" s="278" t="s">
        <v>50</v>
      </c>
      <c r="H34" s="153"/>
      <c r="I34" s="153"/>
      <c r="J34" s="153"/>
      <c r="K34" s="153"/>
      <c r="L34" s="218" t="str">
        <f t="shared" si="9"/>
        <v/>
      </c>
      <c r="M34" s="243" t="str">
        <f>+IFERROR(IF(COUNT(L34),ROUND(L34/'Shareholding Pattern'!$L$57*100,2),""),"")</f>
        <v/>
      </c>
      <c r="N34" s="361" t="str">
        <f t="shared" si="7"/>
        <v/>
      </c>
      <c r="O34" s="153"/>
      <c r="P34" s="131" t="str">
        <f t="shared" si="10"/>
        <v/>
      </c>
      <c r="Q34" s="208" t="str">
        <f>+IFERROR(IF(COUNT(P34),ROUND(P34/'Shareholding Pattern'!$P$58*100,2),""),"")</f>
        <v/>
      </c>
      <c r="R34" s="153"/>
      <c r="S34" s="153"/>
      <c r="T34" s="131" t="str">
        <f>+IFERROR(IF(COUNT(R34,S34),ROUND(SUM(R34,S34),0),""),"")</f>
        <v/>
      </c>
      <c r="U34" s="244" t="str">
        <f>+IFERROR(IF(COUNT(L34,T34),ROUND(SUM(L34,T34)/SUM('Shareholding Pattern'!$L$57,'Shareholding Pattern'!$T$57)*100,2),""),"")</f>
        <v/>
      </c>
      <c r="V34" s="153"/>
      <c r="W34" s="212" t="str">
        <f t="shared" si="8"/>
        <v/>
      </c>
      <c r="X34" s="474"/>
      <c r="Y34" s="475"/>
      <c r="Z34" s="153"/>
      <c r="AR34" t="s">
        <v>201</v>
      </c>
      <c r="AX34" t="s">
        <v>225</v>
      </c>
      <c r="AZ34" t="s">
        <v>246</v>
      </c>
      <c r="BF34" t="s">
        <v>708</v>
      </c>
    </row>
    <row r="35" spans="5:58" ht="20.100000000000001" customHeight="1">
      <c r="E35" s="130" t="s">
        <v>51</v>
      </c>
      <c r="F35" s="278" t="s">
        <v>31</v>
      </c>
      <c r="H35" s="153"/>
      <c r="I35" s="153"/>
      <c r="J35" s="153"/>
      <c r="K35" s="153"/>
      <c r="L35" s="218" t="str">
        <f t="shared" si="9"/>
        <v/>
      </c>
      <c r="M35" s="243" t="str">
        <f>+IFERROR(IF(COUNT(L35),ROUND(L35/'Shareholding Pattern'!$L$57*100,2),""),"")</f>
        <v/>
      </c>
      <c r="N35" s="361" t="str">
        <f t="shared" si="7"/>
        <v/>
      </c>
      <c r="O35" s="153"/>
      <c r="P35" s="131" t="str">
        <f t="shared" si="10"/>
        <v/>
      </c>
      <c r="Q35" s="208" t="str">
        <f>+IFERROR(IF(COUNT(P35),ROUND(P35/'Shareholding Pattern'!$P$58*100,2),""),"")</f>
        <v/>
      </c>
      <c r="R35" s="153"/>
      <c r="S35" s="153"/>
      <c r="T35" s="131" t="str">
        <f t="shared" si="11"/>
        <v/>
      </c>
      <c r="U35" s="244" t="str">
        <f>+IFERROR(IF(COUNT(L35,T35),ROUND(SUM(L35,T35)/SUM('Shareholding Pattern'!$L$57,'Shareholding Pattern'!$T$57)*100,2),""),"")</f>
        <v/>
      </c>
      <c r="V35" s="153"/>
      <c r="W35" s="212" t="str">
        <f t="shared" si="8"/>
        <v/>
      </c>
      <c r="X35" s="474"/>
      <c r="Y35" s="475"/>
      <c r="Z35" s="153"/>
      <c r="AR35" t="s">
        <v>202</v>
      </c>
      <c r="AX35" t="s">
        <v>226</v>
      </c>
      <c r="AZ35" t="s">
        <v>923</v>
      </c>
      <c r="BF35" t="s">
        <v>721</v>
      </c>
    </row>
    <row r="36" spans="5:58" ht="20.100000000000001" customHeight="1">
      <c r="E36" s="130" t="s">
        <v>52</v>
      </c>
      <c r="F36" s="278" t="s">
        <v>53</v>
      </c>
      <c r="H36" s="153"/>
      <c r="I36" s="153"/>
      <c r="J36" s="153"/>
      <c r="K36" s="153"/>
      <c r="L36" s="218" t="str">
        <f t="shared" si="9"/>
        <v/>
      </c>
      <c r="M36" s="243" t="str">
        <f>+IFERROR(IF(COUNT(L36),ROUND(L36/'Shareholding Pattern'!$L$57*100,2),""),"")</f>
        <v/>
      </c>
      <c r="N36" s="361" t="str">
        <f t="shared" si="7"/>
        <v/>
      </c>
      <c r="O36" s="153"/>
      <c r="P36" s="131" t="str">
        <f t="shared" si="10"/>
        <v/>
      </c>
      <c r="Q36" s="208" t="str">
        <f>+IFERROR(IF(COUNT(P36),ROUND(P36/'Shareholding Pattern'!$P$58*100,2),""),"")</f>
        <v/>
      </c>
      <c r="R36" s="153"/>
      <c r="S36" s="153"/>
      <c r="T36" s="131" t="str">
        <f t="shared" si="11"/>
        <v/>
      </c>
      <c r="U36" s="244" t="str">
        <f>+IFERROR(IF(COUNT(L36,T36),ROUND(SUM(L36,T36)/SUM('Shareholding Pattern'!$L$57,'Shareholding Pattern'!$T$57)*100,2),""),"")</f>
        <v/>
      </c>
      <c r="V36" s="153"/>
      <c r="W36" s="212" t="str">
        <f t="shared" si="8"/>
        <v/>
      </c>
      <c r="X36" s="474"/>
      <c r="Y36" s="475"/>
      <c r="Z36" s="153"/>
      <c r="AR36" t="s">
        <v>203</v>
      </c>
      <c r="AX36" t="s">
        <v>523</v>
      </c>
      <c r="AZ36" t="s">
        <v>247</v>
      </c>
      <c r="BF36" t="s">
        <v>734</v>
      </c>
    </row>
    <row r="37" spans="5:58" ht="20.100000000000001" customHeight="1">
      <c r="E37" s="130" t="s">
        <v>54</v>
      </c>
      <c r="F37" s="278" t="s">
        <v>55</v>
      </c>
      <c r="H37" s="153"/>
      <c r="I37" s="153"/>
      <c r="J37" s="153"/>
      <c r="K37" s="153"/>
      <c r="L37" s="218" t="str">
        <f t="shared" si="9"/>
        <v/>
      </c>
      <c r="M37" s="243" t="str">
        <f>+IFERROR(IF(COUNT(L37),ROUND(L37/'Shareholding Pattern'!$L$57*100,2),""),"")</f>
        <v/>
      </c>
      <c r="N37" s="361" t="str">
        <f t="shared" si="7"/>
        <v/>
      </c>
      <c r="O37" s="153"/>
      <c r="P37" s="131" t="str">
        <f t="shared" si="10"/>
        <v/>
      </c>
      <c r="Q37" s="208" t="str">
        <f>+IFERROR(IF(COUNT(P37),ROUND(P37/'Shareholding Pattern'!$P$58*100,2),""),"")</f>
        <v/>
      </c>
      <c r="R37" s="153"/>
      <c r="S37" s="153"/>
      <c r="T37" s="131" t="str">
        <f t="shared" si="11"/>
        <v/>
      </c>
      <c r="U37" s="244" t="str">
        <f>+IFERROR(IF(COUNT(L37,T37),ROUND(SUM(L37,T37)/SUM('Shareholding Pattern'!$L$57,'Shareholding Pattern'!$T$57)*100,2),""),"")</f>
        <v/>
      </c>
      <c r="V37" s="153"/>
      <c r="W37" s="212" t="str">
        <f t="shared" si="8"/>
        <v/>
      </c>
      <c r="X37" s="474"/>
      <c r="Y37" s="475"/>
      <c r="Z37" s="153"/>
      <c r="AR37" t="s">
        <v>204</v>
      </c>
      <c r="AX37" t="s">
        <v>227</v>
      </c>
      <c r="AZ37" t="s">
        <v>248</v>
      </c>
      <c r="BF37" t="s">
        <v>818</v>
      </c>
    </row>
    <row r="38" spans="5:58" ht="20.100000000000001" customHeight="1">
      <c r="E38" s="136" t="s">
        <v>56</v>
      </c>
      <c r="F38" s="280" t="s">
        <v>33</v>
      </c>
      <c r="H38" s="153"/>
      <c r="I38" s="153"/>
      <c r="J38" s="153"/>
      <c r="K38" s="153"/>
      <c r="L38" s="245" t="str">
        <f t="shared" si="9"/>
        <v/>
      </c>
      <c r="M38" s="289" t="str">
        <f>+IFERROR(IF(COUNT(L38),ROUND(L38/'Shareholding Pattern'!$L$57*100,2),""),"")</f>
        <v/>
      </c>
      <c r="N38" s="361" t="str">
        <f t="shared" si="7"/>
        <v/>
      </c>
      <c r="O38" s="153"/>
      <c r="P38" s="137" t="str">
        <f t="shared" si="10"/>
        <v/>
      </c>
      <c r="Q38" s="246" t="str">
        <f>+IFERROR(IF(COUNT(P38),ROUND(P38/'Shareholding Pattern'!$P$58*100,2),""),"")</f>
        <v/>
      </c>
      <c r="R38" s="153"/>
      <c r="S38" s="153"/>
      <c r="T38" s="137" t="str">
        <f t="shared" si="11"/>
        <v/>
      </c>
      <c r="U38" s="247" t="str">
        <f>+IFERROR(IF(COUNT(L38,T38),ROUND(SUM(L38,T38)/SUM('Shareholding Pattern'!$L$57,'Shareholding Pattern'!$T$57)*100,2),""),"")</f>
        <v/>
      </c>
      <c r="V38" s="153"/>
      <c r="W38" s="212" t="str">
        <f t="shared" si="8"/>
        <v/>
      </c>
      <c r="X38" s="474"/>
      <c r="Y38" s="475"/>
      <c r="Z38" s="153"/>
      <c r="AR38" t="s">
        <v>205</v>
      </c>
      <c r="AX38" t="s">
        <v>524</v>
      </c>
      <c r="AZ38" t="s">
        <v>249</v>
      </c>
      <c r="BF38" t="s">
        <v>831</v>
      </c>
    </row>
    <row r="39" spans="5:58" ht="20.100000000000001" customHeight="1">
      <c r="E39" s="438" t="s">
        <v>57</v>
      </c>
      <c r="F39" s="438"/>
      <c r="G39" s="438"/>
      <c r="H39" s="4" t="str">
        <f t="shared" ref="H39:Z39" si="12">+IFERROR(IF(COUNT(H30:H38),ROUND(SUM(H30:H38),0),""),"")</f>
        <v/>
      </c>
      <c r="I39" s="4" t="str">
        <f t="shared" si="12"/>
        <v/>
      </c>
      <c r="J39" s="4" t="str">
        <f t="shared" si="12"/>
        <v/>
      </c>
      <c r="K39" s="77" t="str">
        <f t="shared" si="12"/>
        <v/>
      </c>
      <c r="L39" s="77" t="str">
        <f t="shared" si="9"/>
        <v/>
      </c>
      <c r="M39" s="202" t="str">
        <f>+IFERROR(IF(COUNT(L39),ROUND(L39/'Shareholding Pattern'!$L$57*100,2),""),"")</f>
        <v/>
      </c>
      <c r="N39" s="202" t="str">
        <f t="shared" si="12"/>
        <v/>
      </c>
      <c r="O39" s="202" t="str">
        <f t="shared" si="12"/>
        <v/>
      </c>
      <c r="P39" s="4" t="str">
        <f t="shared" si="12"/>
        <v/>
      </c>
      <c r="Q39" s="209" t="str">
        <f>+IFERROR(IF(COUNT(P39),ROUND(P39/'Shareholding Pattern'!$P$58*100,2),""),"")</f>
        <v/>
      </c>
      <c r="R39" s="4" t="str">
        <f t="shared" si="12"/>
        <v/>
      </c>
      <c r="S39" s="4" t="str">
        <f t="shared" si="12"/>
        <v/>
      </c>
      <c r="T39" s="4" t="str">
        <f t="shared" si="12"/>
        <v/>
      </c>
      <c r="U39" s="184" t="str">
        <f>+IFERROR(IF(COUNT(L39,T39),ROUND(SUM(L39,T39)/SUM('Shareholding Pattern'!$L$57,'Shareholding Pattern'!$T$57)*100,2),""),"")</f>
        <v/>
      </c>
      <c r="V39" s="77" t="str">
        <f t="shared" si="12"/>
        <v/>
      </c>
      <c r="W39" s="214" t="str">
        <f t="shared" si="8"/>
        <v/>
      </c>
      <c r="X39" s="474"/>
      <c r="Y39" s="475"/>
      <c r="Z39" s="4" t="str">
        <f t="shared" si="12"/>
        <v/>
      </c>
      <c r="AR39" t="s">
        <v>206</v>
      </c>
      <c r="AX39" t="s">
        <v>525</v>
      </c>
      <c r="AZ39" t="s">
        <v>925</v>
      </c>
      <c r="BF39" t="s">
        <v>846</v>
      </c>
    </row>
    <row r="40" spans="5:58" ht="37.5" customHeight="1">
      <c r="E40" s="185" t="s">
        <v>60</v>
      </c>
      <c r="F40" s="273" t="s">
        <v>61</v>
      </c>
      <c r="G40" s="268"/>
      <c r="H40" s="153"/>
      <c r="I40" s="153"/>
      <c r="J40" s="153"/>
      <c r="K40" s="153"/>
      <c r="L40" s="248" t="str">
        <f>+IFERROR(IF(COUNT(I40:K40),ROUND(SUM(I40:K40),0),""),"")</f>
        <v/>
      </c>
      <c r="M40" s="249" t="str">
        <f>+IFERROR(IF(COUNT(L40),ROUND(L40/'Shareholding Pattern'!$L$57*100,2),""),"")</f>
        <v/>
      </c>
      <c r="N40" s="361" t="str">
        <f>IF(I40="","",I40)</f>
        <v/>
      </c>
      <c r="O40" s="153"/>
      <c r="P40" s="250" t="str">
        <f t="shared" ref="P40" si="13">+IFERROR(IF(COUNT(N40:O40),ROUND(SUM(N40:O40),0),""),"")</f>
        <v/>
      </c>
      <c r="Q40" s="250" t="str">
        <f>+IFERROR(IF(COUNT(P40),ROUND(P40/'Shareholding Pattern'!$P$58*100,2),""),"")</f>
        <v/>
      </c>
      <c r="R40" s="153"/>
      <c r="S40" s="153"/>
      <c r="T40" s="250" t="str">
        <f t="shared" ref="T40" si="14">+IFERROR(IF(COUNT(R40:S40),ROUND(SUM(R40:S40),0),""),"")</f>
        <v/>
      </c>
      <c r="U40" s="251" t="str">
        <f>+IFERROR(IF(COUNT(L40,T40),ROUND(SUM(L40,T40)/SUM('Shareholding Pattern'!$L$57,'Shareholding Pattern'!$T$57)*100,2),""),"")</f>
        <v/>
      </c>
      <c r="V40" s="329"/>
      <c r="W40" s="317" t="str">
        <f t="shared" si="8"/>
        <v/>
      </c>
      <c r="X40" s="474"/>
      <c r="Y40" s="475"/>
      <c r="Z40" s="329"/>
      <c r="AR40" t="s">
        <v>207</v>
      </c>
      <c r="AX40" t="s">
        <v>228</v>
      </c>
      <c r="AZ40" t="s">
        <v>250</v>
      </c>
      <c r="BF40" t="s">
        <v>864</v>
      </c>
    </row>
    <row r="41" spans="5:58" ht="20.100000000000001" customHeight="1">
      <c r="E41" s="438" t="s">
        <v>62</v>
      </c>
      <c r="F41" s="438"/>
      <c r="G41" s="438"/>
      <c r="H41" s="1" t="str">
        <f>+IF(COUNT(H40),SUM(H40),"")</f>
        <v/>
      </c>
      <c r="I41" s="1" t="str">
        <f t="shared" ref="I41:V41" si="15">+IF(COUNT(I40),SUM(I40),"")</f>
        <v/>
      </c>
      <c r="J41" s="1" t="str">
        <f t="shared" si="15"/>
        <v/>
      </c>
      <c r="K41" s="1" t="str">
        <f t="shared" si="15"/>
        <v/>
      </c>
      <c r="L41" s="57" t="str">
        <f t="shared" si="15"/>
        <v/>
      </c>
      <c r="M41" s="202" t="str">
        <f>+IFERROR(IF(COUNT(L41),ROUND(L41/'Shareholding Pattern'!$L$57*100,2),""),"")</f>
        <v/>
      </c>
      <c r="N41" s="37" t="str">
        <f t="shared" si="15"/>
        <v/>
      </c>
      <c r="O41" s="37" t="str">
        <f t="shared" si="15"/>
        <v/>
      </c>
      <c r="P41" s="1" t="str">
        <f t="shared" si="15"/>
        <v/>
      </c>
      <c r="Q41" s="210" t="str">
        <f>+IFERROR(IF(COUNT(P41),ROUND(P41/'Shareholding Pattern'!$P$58*100,2),""),"")</f>
        <v/>
      </c>
      <c r="R41" s="1" t="str">
        <f t="shared" si="15"/>
        <v/>
      </c>
      <c r="S41" s="1" t="str">
        <f t="shared" si="15"/>
        <v/>
      </c>
      <c r="T41" s="1" t="str">
        <f t="shared" si="15"/>
        <v/>
      </c>
      <c r="U41" s="184" t="str">
        <f>+IFERROR(IF(COUNT(L41,T41),ROUND(SUM(L41,T41)/SUM('Shareholding Pattern'!$L$57,'Shareholding Pattern'!$T$57)*100,2),""),"")</f>
        <v/>
      </c>
      <c r="V41" s="57" t="str">
        <f t="shared" si="15"/>
        <v/>
      </c>
      <c r="W41" s="214" t="str">
        <f t="shared" si="8"/>
        <v/>
      </c>
      <c r="X41" s="474"/>
      <c r="Y41" s="475"/>
      <c r="Z41" s="1" t="str">
        <f t="shared" ref="Z41" si="16">+IF(COUNT(Z40),SUM(Z40),"")</f>
        <v/>
      </c>
      <c r="AR41" t="s">
        <v>966</v>
      </c>
    </row>
    <row r="42" spans="5:58" ht="20.100000000000001" customHeight="1">
      <c r="E42" s="134" t="s">
        <v>63</v>
      </c>
      <c r="F42" s="275" t="s">
        <v>64</v>
      </c>
      <c r="G42" s="186"/>
      <c r="H42" s="186"/>
      <c r="I42" s="186"/>
      <c r="J42" s="186"/>
      <c r="K42" s="186"/>
      <c r="L42" s="186"/>
      <c r="M42" s="187"/>
      <c r="N42" s="188"/>
      <c r="O42" s="188"/>
      <c r="P42" s="186"/>
      <c r="Q42" s="187"/>
      <c r="R42" s="186"/>
      <c r="S42" s="186"/>
      <c r="T42" s="186"/>
      <c r="U42" s="186"/>
      <c r="V42" s="188"/>
      <c r="W42" s="189"/>
      <c r="X42" s="474"/>
      <c r="Y42" s="475"/>
      <c r="Z42" s="190"/>
    </row>
    <row r="43" spans="5:58" ht="51.75" customHeight="1">
      <c r="E43" s="170" t="s">
        <v>76</v>
      </c>
      <c r="F43" s="276" t="s">
        <v>65</v>
      </c>
      <c r="H43" s="153"/>
      <c r="I43" s="153"/>
      <c r="J43" s="153"/>
      <c r="K43" s="153"/>
      <c r="L43" s="252" t="str">
        <f>+IFERROR(IF(COUNT(I43:K43),ROUND(SUM(I43:K43),0),""),"")</f>
        <v/>
      </c>
      <c r="M43" s="253" t="str">
        <f>+IFERROR(IF(COUNT(L43),ROUND(L43/'Shareholding Pattern'!$L$57*100,2),""),"")</f>
        <v/>
      </c>
      <c r="N43" s="361" t="str">
        <f t="shared" ref="N43:N48" si="17">IF(I43="","",I43)</f>
        <v/>
      </c>
      <c r="O43" s="153"/>
      <c r="P43" s="254" t="str">
        <f t="shared" ref="P43" si="18">+IFERROR(IF(COUNT(N43:O43),ROUND(SUM(N43:O43),0),""),"")</f>
        <v/>
      </c>
      <c r="Q43" s="206" t="str">
        <f>+IFERROR(IF(COUNT(P43),ROUND(P43/'Shareholding Pattern'!$P$58*100,2),""),"")</f>
        <v/>
      </c>
      <c r="R43" s="153"/>
      <c r="S43" s="153"/>
      <c r="T43" s="254" t="str">
        <f>+IFERROR(IF(COUNT(R43:S43),ROUND(SUM(R43:S43),0),""),"")</f>
        <v/>
      </c>
      <c r="U43" s="255" t="str">
        <f>+IFERROR(IF(COUNT(L43,T43),ROUND(SUM(L43,T43)/SUM('Shareholding Pattern'!$L$57,'Shareholding Pattern'!$T$57)*100,2),""),"")</f>
        <v/>
      </c>
      <c r="V43" s="330"/>
      <c r="W43" s="212" t="str">
        <f t="shared" ref="W43:W50" si="19">+IFERROR(IF(COUNT(V43),ROUND(SUM(V43)/SUM(L43)*100,2),""),0)</f>
        <v/>
      </c>
      <c r="X43" s="474"/>
      <c r="Y43" s="475"/>
      <c r="Z43" s="153"/>
      <c r="AR43" t="s">
        <v>208</v>
      </c>
    </row>
    <row r="44" spans="5:58" ht="43.5" customHeight="1">
      <c r="E44" s="170" t="s">
        <v>77</v>
      </c>
      <c r="F44" s="277" t="s">
        <v>66</v>
      </c>
      <c r="H44" s="153"/>
      <c r="I44" s="153"/>
      <c r="J44" s="153"/>
      <c r="K44" s="153"/>
      <c r="L44" s="252" t="str">
        <f t="shared" ref="L44:L50" si="20">+IFERROR(IF(COUNT(I44:K44),ROUND(SUM(I44:K44),0),""),"")</f>
        <v/>
      </c>
      <c r="M44" s="253" t="str">
        <f>+IFERROR(IF(COUNT(L44),ROUND(L44/'Shareholding Pattern'!$L$57*100,2),""),"")</f>
        <v/>
      </c>
      <c r="N44" s="361" t="str">
        <f t="shared" si="17"/>
        <v/>
      </c>
      <c r="O44" s="153"/>
      <c r="P44" s="254" t="str">
        <f t="shared" ref="P44:P48" si="21">+IFERROR(IF(COUNT(N44:O44),ROUND(SUM(N44:O44),0),""),"")</f>
        <v/>
      </c>
      <c r="Q44" s="206" t="str">
        <f>+IFERROR(IF(COUNT(P44),ROUND(P44/'Shareholding Pattern'!$P$58*100,2),""),"")</f>
        <v/>
      </c>
      <c r="R44" s="153"/>
      <c r="S44" s="153"/>
      <c r="T44" s="254" t="str">
        <f t="shared" ref="T44:T50" si="22">+IFERROR(IF(COUNT(R44:S44),ROUND(SUM(R44:S44),0),""),"")</f>
        <v/>
      </c>
      <c r="U44" s="255" t="str">
        <f>+IFERROR(IF(COUNT(L44,T44),ROUND(SUM(L44,T44)/SUM('Shareholding Pattern'!$L$57,'Shareholding Pattern'!$T$57)*100,2),""),"")</f>
        <v/>
      </c>
      <c r="V44" s="330"/>
      <c r="W44" s="212" t="str">
        <f t="shared" si="19"/>
        <v/>
      </c>
      <c r="X44" s="474"/>
      <c r="Y44" s="475"/>
      <c r="Z44" s="153"/>
      <c r="AR44" t="s">
        <v>209</v>
      </c>
    </row>
    <row r="45" spans="5:58" ht="20.100000000000001" customHeight="1">
      <c r="E45" s="170" t="s">
        <v>28</v>
      </c>
      <c r="F45" s="278" t="s">
        <v>67</v>
      </c>
      <c r="H45" s="153"/>
      <c r="I45" s="153"/>
      <c r="J45" s="153"/>
      <c r="K45" s="153"/>
      <c r="L45" s="252" t="str">
        <f t="shared" si="20"/>
        <v/>
      </c>
      <c r="M45" s="253" t="str">
        <f>+IFERROR(IF(COUNT(L45),ROUND(L45/'Shareholding Pattern'!$L$57*100,2),""),"")</f>
        <v/>
      </c>
      <c r="N45" s="361" t="str">
        <f t="shared" si="17"/>
        <v/>
      </c>
      <c r="O45" s="153"/>
      <c r="P45" s="254" t="str">
        <f t="shared" si="21"/>
        <v/>
      </c>
      <c r="Q45" s="206" t="str">
        <f>+IFERROR(IF(COUNT(P45),ROUND(P45/'Shareholding Pattern'!$P$58*100,2),""),"")</f>
        <v/>
      </c>
      <c r="R45" s="153"/>
      <c r="S45" s="153"/>
      <c r="T45" s="254" t="str">
        <f t="shared" si="22"/>
        <v/>
      </c>
      <c r="U45" s="255" t="str">
        <f>+IFERROR(IF(COUNT(L45,T45),ROUND(SUM(L45,T45)/SUM('Shareholding Pattern'!$L$57,'Shareholding Pattern'!$T$57)*100,2),""),"")</f>
        <v/>
      </c>
      <c r="V45" s="330"/>
      <c r="W45" s="212" t="str">
        <f t="shared" si="19"/>
        <v/>
      </c>
      <c r="X45" s="474"/>
      <c r="Y45" s="475"/>
      <c r="Z45" s="153"/>
      <c r="AR45" t="s">
        <v>210</v>
      </c>
    </row>
    <row r="46" spans="5:58" ht="20.100000000000001" customHeight="1">
      <c r="E46" s="170" t="s">
        <v>30</v>
      </c>
      <c r="F46" s="278" t="s">
        <v>68</v>
      </c>
      <c r="H46" s="153"/>
      <c r="I46" s="153"/>
      <c r="J46" s="153"/>
      <c r="K46" s="153"/>
      <c r="L46" s="252" t="str">
        <f t="shared" si="20"/>
        <v/>
      </c>
      <c r="M46" s="253" t="str">
        <f>+IFERROR(IF(COUNT(L46),ROUND(L46/'Shareholding Pattern'!$L$57*100,2),""),"")</f>
        <v/>
      </c>
      <c r="N46" s="361" t="str">
        <f t="shared" si="17"/>
        <v/>
      </c>
      <c r="O46" s="153"/>
      <c r="P46" s="254" t="str">
        <f t="shared" si="21"/>
        <v/>
      </c>
      <c r="Q46" s="254" t="str">
        <f>+IFERROR(IF(COUNT(P46),ROUND(P46/'Shareholding Pattern'!$P$58*100,2),""),"")</f>
        <v/>
      </c>
      <c r="R46" s="153"/>
      <c r="S46" s="153"/>
      <c r="T46" s="254" t="str">
        <f t="shared" si="22"/>
        <v/>
      </c>
      <c r="U46" s="255" t="str">
        <f>+IFERROR(IF(COUNT(L46,T46),ROUND(SUM(L46,T46)/SUM('Shareholding Pattern'!$L$57,'Shareholding Pattern'!$T$57)*100,2),""),"")</f>
        <v/>
      </c>
      <c r="V46" s="330"/>
      <c r="W46" s="212" t="str">
        <f t="shared" si="19"/>
        <v/>
      </c>
      <c r="X46" s="474"/>
      <c r="Y46" s="475"/>
      <c r="Z46" s="153"/>
      <c r="AR46" t="s">
        <v>211</v>
      </c>
    </row>
    <row r="47" spans="5:58" ht="39" customHeight="1">
      <c r="E47" s="170" t="s">
        <v>32</v>
      </c>
      <c r="F47" s="279" t="s">
        <v>69</v>
      </c>
      <c r="H47" s="153"/>
      <c r="I47" s="153"/>
      <c r="J47" s="153"/>
      <c r="K47" s="153"/>
      <c r="L47" s="252" t="str">
        <f t="shared" si="20"/>
        <v/>
      </c>
      <c r="M47" s="253" t="str">
        <f>+IFERROR(IF(COUNT(L47),ROUND(L47/'Shareholding Pattern'!$L$57*100,2),""),"")</f>
        <v/>
      </c>
      <c r="N47" s="361" t="str">
        <f t="shared" si="17"/>
        <v/>
      </c>
      <c r="O47" s="153"/>
      <c r="P47" s="254" t="str">
        <f t="shared" si="21"/>
        <v/>
      </c>
      <c r="Q47" s="254" t="str">
        <f>+IFERROR(IF(COUNT(P47),ROUND(P47/'Shareholding Pattern'!$P$58*100,2),""),"")</f>
        <v/>
      </c>
      <c r="R47" s="153"/>
      <c r="S47" s="153"/>
      <c r="T47" s="254" t="str">
        <f t="shared" si="22"/>
        <v/>
      </c>
      <c r="U47" s="255" t="str">
        <f>+IFERROR(IF(COUNT(L47,T47),ROUND(SUM(L47,T47)/SUM('Shareholding Pattern'!$L$57,'Shareholding Pattern'!$T$57)*100,2),""),"")</f>
        <v/>
      </c>
      <c r="V47" s="153"/>
      <c r="W47" s="212" t="str">
        <f t="shared" si="19"/>
        <v/>
      </c>
      <c r="X47" s="474"/>
      <c r="Y47" s="475"/>
      <c r="Z47" s="153"/>
      <c r="AR47" t="s">
        <v>212</v>
      </c>
    </row>
    <row r="48" spans="5:58" ht="20.100000000000001" customHeight="1">
      <c r="E48" s="191" t="s">
        <v>42</v>
      </c>
      <c r="F48" s="280" t="s">
        <v>33</v>
      </c>
      <c r="H48" s="153"/>
      <c r="I48" s="153"/>
      <c r="J48" s="153"/>
      <c r="K48" s="153"/>
      <c r="L48" s="256" t="str">
        <f t="shared" si="20"/>
        <v/>
      </c>
      <c r="M48" s="257" t="str">
        <f>+IFERROR(IF(COUNT(L48),ROUND(L48/'Shareholding Pattern'!$L$57*100,2),""),"")</f>
        <v/>
      </c>
      <c r="N48" s="361" t="str">
        <f t="shared" si="17"/>
        <v/>
      </c>
      <c r="O48" s="153"/>
      <c r="P48" s="258" t="str">
        <f t="shared" si="21"/>
        <v/>
      </c>
      <c r="Q48" s="259" t="str">
        <f>+IFERROR(IF(COUNT(P48),ROUND(P48/'Shareholding Pattern'!$P$58*100,2),""),"")</f>
        <v/>
      </c>
      <c r="R48" s="153"/>
      <c r="S48" s="153"/>
      <c r="T48" s="258" t="str">
        <f t="shared" si="22"/>
        <v/>
      </c>
      <c r="U48" s="260" t="str">
        <f>+IFERROR(IF(COUNT(L48,T48),ROUND(SUM(L48,T48)/SUM('Shareholding Pattern'!$L$57,'Shareholding Pattern'!$T$57)*100,2),""),"")</f>
        <v/>
      </c>
      <c r="V48" s="153"/>
      <c r="W48" s="261" t="str">
        <f t="shared" si="19"/>
        <v/>
      </c>
      <c r="X48" s="474"/>
      <c r="Y48" s="475"/>
      <c r="Z48" s="153"/>
      <c r="AR48" t="s">
        <v>213</v>
      </c>
    </row>
    <row r="49" spans="5:44" ht="20.100000000000001" customHeight="1">
      <c r="E49" s="438" t="s">
        <v>70</v>
      </c>
      <c r="F49" s="438"/>
      <c r="G49" s="438"/>
      <c r="H49" s="193" t="str">
        <f>+IFERROR(IF(COUNT(H43:H48),ROUND(SUM(H43:H48),0),""),"")</f>
        <v/>
      </c>
      <c r="I49" s="193" t="str">
        <f t="shared" ref="I49:V49" si="23">+IFERROR(IF(COUNT(I43:I48),ROUND(SUM(I43:I48),0),""),"")</f>
        <v/>
      </c>
      <c r="J49" s="193" t="str">
        <f t="shared" si="23"/>
        <v/>
      </c>
      <c r="K49" s="193" t="str">
        <f t="shared" si="23"/>
        <v/>
      </c>
      <c r="L49" s="219" t="str">
        <f t="shared" si="20"/>
        <v/>
      </c>
      <c r="M49" s="203" t="str">
        <f>+IFERROR(IF(COUNT(L49),ROUND(L49/'Shareholding Pattern'!$L$57*100,2),""),"")</f>
        <v/>
      </c>
      <c r="N49" s="195" t="str">
        <f t="shared" si="23"/>
        <v/>
      </c>
      <c r="O49" s="195" t="str">
        <f t="shared" si="23"/>
        <v/>
      </c>
      <c r="P49" s="194" t="str">
        <f t="shared" ref="P49" si="24">+IFERROR(IF(COUNT(N49:O49),ROUND(SUM(N49:O49),0),""),"")</f>
        <v/>
      </c>
      <c r="Q49" s="207" t="str">
        <f>+IFERROR(IF(COUNT(P49),ROUND(P49/'Shareholding Pattern'!$P$58*100,2),""),"")</f>
        <v/>
      </c>
      <c r="R49" s="193" t="str">
        <f>+IFERROR(IF(COUNT(R43:R48),ROUND(SUM(R43:R48),0),""),"")</f>
        <v/>
      </c>
      <c r="S49" s="193" t="str">
        <f t="shared" si="23"/>
        <v/>
      </c>
      <c r="T49" s="194" t="str">
        <f t="shared" ref="T49" si="25">+IFERROR(IF(COUNT(R49:S49),ROUND(SUM(R49:S49),0),""),"")</f>
        <v/>
      </c>
      <c r="U49" s="196" t="str">
        <f>+IFERROR(IF(COUNT(L49,T49),ROUND(SUM(L49,T49)/SUM('Shareholding Pattern'!$L$57,'Shareholding Pattern'!$T$57)*100,2),""),"")</f>
        <v/>
      </c>
      <c r="V49" s="195" t="str">
        <f t="shared" si="23"/>
        <v/>
      </c>
      <c r="W49" s="213" t="str">
        <f t="shared" si="19"/>
        <v/>
      </c>
      <c r="X49" s="474"/>
      <c r="Y49" s="475"/>
      <c r="Z49" s="193" t="str">
        <f t="shared" ref="Z49" si="26">+IFERROR(IF(COUNT(Z43:Z48),ROUND(SUM(Z43:Z48),0),""),"")</f>
        <v/>
      </c>
      <c r="AR49" t="s">
        <v>214</v>
      </c>
    </row>
    <row r="50" spans="5:44" ht="20.100000000000001" customHeight="1">
      <c r="E50" s="439" t="s">
        <v>106</v>
      </c>
      <c r="F50" s="439"/>
      <c r="G50" s="439"/>
      <c r="H50" s="193" t="str">
        <f>+IFERROR(IF(COUNT(H39,H41,H49),ROUND(SUM(H39,H41,H49),0),""),"")</f>
        <v/>
      </c>
      <c r="I50" s="193" t="str">
        <f t="shared" ref="I50:V50" si="27">+IFERROR(IF(COUNT(I39,I41,I49),ROUND(SUM(I39,I41,I49),0),""),"")</f>
        <v/>
      </c>
      <c r="J50" s="193" t="str">
        <f t="shared" si="27"/>
        <v/>
      </c>
      <c r="K50" s="220" t="str">
        <f t="shared" si="27"/>
        <v/>
      </c>
      <c r="L50" s="219" t="str">
        <f t="shared" si="20"/>
        <v/>
      </c>
      <c r="M50" s="203" t="str">
        <f>+IFERROR(IF(COUNT(L50),ROUND(L50/'Shareholding Pattern'!$L$57*100,2),""),"")</f>
        <v/>
      </c>
      <c r="N50" s="195" t="str">
        <f t="shared" si="27"/>
        <v/>
      </c>
      <c r="O50" s="195" t="str">
        <f t="shared" si="27"/>
        <v/>
      </c>
      <c r="P50" s="193" t="str">
        <f t="shared" si="27"/>
        <v/>
      </c>
      <c r="Q50" s="207" t="str">
        <f>+IFERROR(IF(COUNT(P50),ROUND(P50/'Shareholding Pattern'!$P$58*100,2),""),"")</f>
        <v/>
      </c>
      <c r="R50" s="193" t="str">
        <f>+IFERROR(IF(COUNT(R39,R40,R49),ROUND(SUM(R39,R40,R49),0),""),"")</f>
        <v/>
      </c>
      <c r="S50" s="193" t="str">
        <f>+IFERROR(IF(COUNT(S39,S40,S49),ROUND(SUM(S39,S40,S49),0),""),"")</f>
        <v/>
      </c>
      <c r="T50" s="197" t="str">
        <f t="shared" si="22"/>
        <v/>
      </c>
      <c r="U50" s="196" t="str">
        <f>+IFERROR(IF(COUNT(L50,T50),ROUND(SUM(L50,T50)/SUM('Shareholding Pattern'!$L$57,'Shareholding Pattern'!$T$57)*100,2),""),"")</f>
        <v/>
      </c>
      <c r="V50" s="195" t="str">
        <f t="shared" si="27"/>
        <v/>
      </c>
      <c r="W50" s="213" t="str">
        <f t="shared" si="19"/>
        <v/>
      </c>
      <c r="X50" s="476"/>
      <c r="Y50" s="477"/>
      <c r="Z50" s="193" t="str">
        <f t="shared" ref="Z50" si="28">+IFERROR(IF(COUNT(Z39,Z41,Z49),ROUND(SUM(Z39,Z41,Z49),0),""),"")</f>
        <v/>
      </c>
      <c r="AR50" t="s">
        <v>215</v>
      </c>
    </row>
    <row r="51" spans="5:44"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44" ht="42" customHeight="1">
      <c r="E52" s="152"/>
      <c r="F52" s="274" t="s">
        <v>964</v>
      </c>
      <c r="M52"/>
      <c r="N52"/>
      <c r="O52"/>
      <c r="Q52"/>
      <c r="U52"/>
      <c r="V52"/>
      <c r="W52"/>
      <c r="X52"/>
      <c r="Y52"/>
      <c r="Z52" s="285"/>
    </row>
    <row r="53" spans="5:44" ht="34.5" customHeight="1">
      <c r="E53" s="138" t="s">
        <v>58</v>
      </c>
      <c r="F53" s="466" t="s">
        <v>59</v>
      </c>
      <c r="G53" s="467"/>
      <c r="H53" s="467"/>
      <c r="I53" s="467"/>
      <c r="J53" s="467"/>
      <c r="K53" s="467"/>
      <c r="L53" s="467"/>
      <c r="M53" s="467"/>
      <c r="N53" s="467"/>
      <c r="O53" s="467"/>
      <c r="P53" s="467"/>
      <c r="Q53" s="467"/>
      <c r="R53" s="467"/>
      <c r="S53" s="467"/>
      <c r="T53" s="467"/>
      <c r="U53" s="467"/>
      <c r="V53" s="467"/>
      <c r="W53" s="467"/>
      <c r="X53" s="467"/>
      <c r="Y53" s="467"/>
      <c r="Z53" s="468"/>
    </row>
    <row r="54" spans="5:44" ht="33" customHeight="1">
      <c r="E54" s="139" t="s">
        <v>78</v>
      </c>
      <c r="F54" s="282" t="s">
        <v>71</v>
      </c>
      <c r="H54" s="153"/>
      <c r="I54" s="153"/>
      <c r="J54" s="153"/>
      <c r="K54" s="153"/>
      <c r="L54" s="252" t="str">
        <f>+IFERROR(IF(COUNT(I54:K54),ROUND(SUM(I54:K54),2),""),"")</f>
        <v/>
      </c>
      <c r="M54" s="204"/>
      <c r="N54" s="361" t="str">
        <f t="shared" ref="N54:N55" si="29">IF(I54="","",I54)</f>
        <v/>
      </c>
      <c r="O54" s="153"/>
      <c r="P54" s="254" t="str">
        <f>+IFERROR(IF(COUNT(N54:O54),ROUND(SUM(N54:O54),2),""),"")</f>
        <v/>
      </c>
      <c r="Q54" s="206" t="str">
        <f>+IFERROR(IF(COUNT(P54),ROUND(P54/'Shareholding Pattern'!$P$58*100,2),""),"")</f>
        <v/>
      </c>
      <c r="R54" s="153"/>
      <c r="S54" s="153"/>
      <c r="T54" s="254" t="str">
        <f>+IFERROR(IF(COUNT(R54:S54),ROUND(SUM(R54:S54),2),""),"")</f>
        <v/>
      </c>
      <c r="U54" s="178"/>
      <c r="V54" s="331"/>
      <c r="W54" s="212" t="str">
        <f t="shared" ref="W54:W58" si="30">+IFERROR(IF(COUNT(V54),ROUND(SUM(V54)/SUM(L54)*100,2),""),0)</f>
        <v/>
      </c>
      <c r="X54" s="452"/>
      <c r="Y54" s="453"/>
      <c r="Z54" s="153"/>
      <c r="AR54" t="s">
        <v>216</v>
      </c>
    </row>
    <row r="55" spans="5:44" ht="33.75" customHeight="1">
      <c r="E55" s="139" t="s">
        <v>60</v>
      </c>
      <c r="F55" s="282" t="s">
        <v>72</v>
      </c>
      <c r="H55" s="153"/>
      <c r="I55" s="153"/>
      <c r="J55" s="153"/>
      <c r="K55" s="153"/>
      <c r="L55" s="252" t="str">
        <f>+IFERROR(IF(COUNT(I55:K55),ROUND(SUM(I55:K55),2),""),"")</f>
        <v/>
      </c>
      <c r="M55" s="262" t="str">
        <f>+IFERROR(IF(COUNT(L55),ROUND(L55/'Shareholding Pattern'!$L$57*100,2),""),"")</f>
        <v/>
      </c>
      <c r="N55" s="361" t="str">
        <f t="shared" si="29"/>
        <v/>
      </c>
      <c r="O55" s="153"/>
      <c r="P55" s="254" t="str">
        <f>+IFERROR(IF(COUNT(N55:O55),ROUND(SUM(N55:O55),2),""),"")</f>
        <v/>
      </c>
      <c r="Q55" s="206" t="str">
        <f>+IFERROR(IF(COUNT(P55),ROUND(P55/'Shareholding Pattern'!$P$58*100,2),""),"")</f>
        <v/>
      </c>
      <c r="R55" s="153"/>
      <c r="S55" s="153"/>
      <c r="T55" s="254" t="str">
        <f>+IFERROR(IF(COUNT(R55:S55),ROUND(SUM(R55:S55),2),""),"")</f>
        <v/>
      </c>
      <c r="U55" s="172" t="str">
        <f>+IFERROR(IF(COUNT(L55,T55),ROUND(SUM(L55,T55)/SUM('Shareholding Pattern'!$L$57,'Shareholding Pattern'!$T$57)*100,2),""),"")</f>
        <v/>
      </c>
      <c r="V55" s="331"/>
      <c r="W55" s="212" t="str">
        <f t="shared" si="30"/>
        <v/>
      </c>
      <c r="X55" s="454"/>
      <c r="Y55" s="455"/>
      <c r="Z55" s="153"/>
      <c r="AR55" t="s">
        <v>217</v>
      </c>
    </row>
    <row r="56" spans="5:44" ht="31.5" customHeight="1">
      <c r="E56" s="471" t="s">
        <v>73</v>
      </c>
      <c r="F56" s="471"/>
      <c r="G56" s="471"/>
      <c r="H56" s="173" t="str">
        <f>IFERROR(IF(COUNT(H54:H55),ROUND(SUM(H54:H55),0),""),"")</f>
        <v/>
      </c>
      <c r="I56" s="173" t="str">
        <f t="shared" ref="I56:Z56" si="31">IFERROR(IF(COUNT(I54:I55),ROUND(SUM(I54:I55),0),""),"")</f>
        <v/>
      </c>
      <c r="J56" s="173" t="str">
        <f t="shared" si="31"/>
        <v/>
      </c>
      <c r="K56" s="173" t="str">
        <f t="shared" si="31"/>
        <v/>
      </c>
      <c r="L56" s="173" t="str">
        <f t="shared" si="31"/>
        <v/>
      </c>
      <c r="M56" s="204"/>
      <c r="N56" s="174" t="str">
        <f t="shared" si="31"/>
        <v/>
      </c>
      <c r="O56" s="174" t="str">
        <f t="shared" si="31"/>
        <v/>
      </c>
      <c r="P56" s="175" t="str">
        <f t="shared" si="31"/>
        <v/>
      </c>
      <c r="Q56" s="206" t="str">
        <f>+IFERROR(IF(COUNT(P56),ROUND(P56/'Shareholding Pattern'!$P$58*100,2),""),"")</f>
        <v/>
      </c>
      <c r="R56" s="171" t="str">
        <f t="shared" si="31"/>
        <v/>
      </c>
      <c r="S56" s="171" t="str">
        <f t="shared" si="31"/>
        <v/>
      </c>
      <c r="T56" s="171" t="str">
        <f t="shared" si="31"/>
        <v/>
      </c>
      <c r="U56" s="178"/>
      <c r="V56" s="173" t="str">
        <f t="shared" si="31"/>
        <v/>
      </c>
      <c r="W56" s="212" t="str">
        <f t="shared" si="30"/>
        <v/>
      </c>
      <c r="X56" s="454"/>
      <c r="Y56" s="455"/>
      <c r="Z56" s="171" t="str">
        <f t="shared" si="31"/>
        <v/>
      </c>
      <c r="AR56" t="s">
        <v>218</v>
      </c>
    </row>
    <row r="57" spans="5:44" ht="26.25" customHeight="1">
      <c r="E57" s="465" t="s">
        <v>74</v>
      </c>
      <c r="F57" s="465"/>
      <c r="G57" s="465"/>
      <c r="H57" s="173">
        <f t="shared" ref="H57:Z57" si="32">+IFERROR(IF(COUNT(H26,H50,H55),ROUND(SUM(H26,H50,H55),0),""),"")</f>
        <v>266</v>
      </c>
      <c r="I57" s="173">
        <f t="shared" si="32"/>
        <v>11549500</v>
      </c>
      <c r="J57" s="173" t="str">
        <f t="shared" si="32"/>
        <v/>
      </c>
      <c r="K57" s="173" t="str">
        <f t="shared" si="32"/>
        <v/>
      </c>
      <c r="L57" s="173">
        <f t="shared" si="32"/>
        <v>11549500</v>
      </c>
      <c r="M57" s="205">
        <f>+IFERROR(IF(COUNT(L57),ROUND(L57/'Shareholding Pattern'!$L$57*100,2),""),0)</f>
        <v>100</v>
      </c>
      <c r="N57" s="177">
        <f t="shared" si="32"/>
        <v>11549500</v>
      </c>
      <c r="O57" s="177" t="str">
        <f t="shared" si="32"/>
        <v/>
      </c>
      <c r="P57" s="173">
        <f t="shared" si="32"/>
        <v>11549500</v>
      </c>
      <c r="Q57" s="206">
        <f>+IFERROR(IF(COUNT(P57),ROUND(P57/'Shareholding Pattern'!$P$58*100,2),""),0)</f>
        <v>100</v>
      </c>
      <c r="R57" s="173" t="str">
        <f t="shared" si="32"/>
        <v/>
      </c>
      <c r="S57" s="173" t="str">
        <f t="shared" si="32"/>
        <v/>
      </c>
      <c r="T57" s="173" t="str">
        <f t="shared" si="32"/>
        <v/>
      </c>
      <c r="U57" s="176">
        <f>+IFERROR(IF(COUNT(L57,T57),ROUND(SUM(L57,T57)/SUM('Shareholding Pattern'!$L$57,'Shareholding Pattern'!$T$57)*100,2),""),0)</f>
        <v>100</v>
      </c>
      <c r="V57" s="173" t="str">
        <f t="shared" si="32"/>
        <v/>
      </c>
      <c r="W57" s="212" t="str">
        <f t="shared" si="30"/>
        <v/>
      </c>
      <c r="X57" s="456"/>
      <c r="Y57" s="457"/>
      <c r="Z57" s="171">
        <f t="shared" si="32"/>
        <v>0</v>
      </c>
    </row>
    <row r="58" spans="5:44" ht="22.5" customHeight="1">
      <c r="E58" s="465" t="s">
        <v>75</v>
      </c>
      <c r="F58" s="465"/>
      <c r="G58" s="465"/>
      <c r="H58" s="173">
        <f t="shared" ref="H58:Z58" si="33">+IFERROR(IF(COUNT(H26,H50,H56),ROUND(SUM(H26,H50,H56),0),""),"")</f>
        <v>266</v>
      </c>
      <c r="I58" s="173">
        <f t="shared" si="33"/>
        <v>11549500</v>
      </c>
      <c r="J58" s="173" t="str">
        <f t="shared" si="33"/>
        <v/>
      </c>
      <c r="K58" s="173" t="str">
        <f t="shared" si="33"/>
        <v/>
      </c>
      <c r="L58" s="173">
        <f t="shared" si="33"/>
        <v>11549500</v>
      </c>
      <c r="M58" s="325">
        <f>+IFERROR(IF(COUNT(L57),ROUND(L57/'Shareholding Pattern'!$L$57*100,2),""),"")</f>
        <v>100</v>
      </c>
      <c r="N58" s="177">
        <f t="shared" si="33"/>
        <v>11549500</v>
      </c>
      <c r="O58" s="177" t="str">
        <f t="shared" si="33"/>
        <v/>
      </c>
      <c r="P58" s="173">
        <f t="shared" si="33"/>
        <v>11549500</v>
      </c>
      <c r="Q58" s="206">
        <f>+IFERROR(IF(COUNT(P58),ROUND(P58/'Shareholding Pattern'!$P$58*100,2),""),"")</f>
        <v>100</v>
      </c>
      <c r="R58" s="173" t="str">
        <f t="shared" si="33"/>
        <v/>
      </c>
      <c r="S58" s="171" t="str">
        <f t="shared" si="33"/>
        <v/>
      </c>
      <c r="T58" s="173" t="str">
        <f t="shared" si="33"/>
        <v/>
      </c>
      <c r="U58" s="326">
        <f t="shared" si="33"/>
        <v>100</v>
      </c>
      <c r="V58" s="173" t="str">
        <f t="shared" si="33"/>
        <v/>
      </c>
      <c r="W58" s="212" t="str">
        <f t="shared" si="30"/>
        <v/>
      </c>
      <c r="X58" s="173" t="str">
        <f t="shared" si="33"/>
        <v/>
      </c>
      <c r="Y58" s="212" t="str">
        <f>+IFERROR(IF(COUNT(X58),ROUND(SUM(X58)/SUM(L58)*100,2),""),0)</f>
        <v/>
      </c>
      <c r="Z58" s="171">
        <f t="shared" si="33"/>
        <v>0</v>
      </c>
      <c r="AR58" t="s">
        <v>219</v>
      </c>
    </row>
    <row r="59" spans="5:44" ht="37.5" customHeight="1">
      <c r="E59" s="480" t="s">
        <v>184</v>
      </c>
      <c r="F59" s="481"/>
      <c r="G59" s="481"/>
      <c r="H59" s="481"/>
      <c r="I59" s="481"/>
      <c r="J59" s="481"/>
      <c r="K59" s="481"/>
      <c r="L59" s="481"/>
      <c r="M59" s="482"/>
      <c r="N59" s="478"/>
      <c r="O59" s="479"/>
      <c r="P59" s="293"/>
      <c r="Q59" s="294"/>
      <c r="R59" s="294"/>
      <c r="S59" s="294"/>
      <c r="T59" s="294"/>
      <c r="U59" s="294"/>
      <c r="V59" s="294"/>
      <c r="W59" s="294"/>
      <c r="X59" s="469"/>
      <c r="Y59" s="469"/>
      <c r="Z59" s="470"/>
    </row>
    <row r="60" spans="5:44"/>
  </sheetData>
  <sheetProtection password="F884" sheet="1" objects="1" scenarios="1"/>
  <mergeCells count="36">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s>
  <dataValidations count="7">
    <dataValidation type="whole" operator="lessThanOrEqual" allowBlank="1" showInputMessage="1" showErrorMessage="1" sqref="V30:V38 V40 V43:V48 V54:V55">
      <formula1>I30</formula1>
    </dataValidation>
    <dataValidation type="whole" operator="lessThanOrEqual" allowBlank="1" showInputMessage="1" showErrorMessage="1" sqref="Z31:Z38 Z55">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H48 N30:O38 I54:K55 R40:S40 R30:S38 I30:K38 N40:O40 R54:S55 I43:K48 I40:K40 R43:S48 N43:O43 N45:O48 N44 N54:O55">
      <formula1>0</formula1>
    </dataValidation>
    <dataValidation type="whole" operator="greaterThan" allowBlank="1" showInputMessage="1" showErrorMessage="1" sqref="H54:H55 H40 H43:H47 H30:H38">
      <formula1>0</formula1>
    </dataValidation>
    <dataValidation operator="greaterThan" allowBlank="1" showInputMessage="1" showErrorMessage="1" sqref="H20:H24 H14:H17"/>
    <dataValidation type="decimal" operator="lessThanOrEqual" allowBlank="1" showInputMessage="1" showErrorMessage="1" sqref="Z54">
      <formula1>L54</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81"/>
  <sheetViews>
    <sheetView showGridLines="0" topLeftCell="D7"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2.85546875" customWidth="1"/>
    <col min="28" max="28" width="4.7109375" customWidth="1"/>
    <col min="29" max="16383" width="4.85546875" hidden="1"/>
    <col min="16384" max="16384" width="4.42578125" hidden="1"/>
  </cols>
  <sheetData>
    <row r="1" spans="5:30" hidden="1">
      <c r="I1">
        <v>265</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t="9.75" hidden="1" customHeight="1"/>
    <row r="6" spans="5:30" ht="13.5" hidden="1" customHeight="1"/>
    <row r="9" spans="5:30" ht="29.25" customHeight="1">
      <c r="E9" s="433" t="s">
        <v>138</v>
      </c>
      <c r="F9" s="433" t="s">
        <v>137</v>
      </c>
      <c r="G9" s="447" t="s">
        <v>1</v>
      </c>
      <c r="H9" s="447" t="s">
        <v>3</v>
      </c>
      <c r="I9" s="447" t="s">
        <v>4</v>
      </c>
      <c r="J9" s="447" t="s">
        <v>5</v>
      </c>
      <c r="K9" s="447" t="s">
        <v>6</v>
      </c>
      <c r="L9" s="447" t="s">
        <v>7</v>
      </c>
      <c r="M9" s="483" t="s">
        <v>8</v>
      </c>
      <c r="N9" s="484"/>
      <c r="O9" s="484"/>
      <c r="P9" s="485"/>
      <c r="Q9" s="447" t="s">
        <v>9</v>
      </c>
      <c r="R9" s="447" t="s">
        <v>1064</v>
      </c>
      <c r="S9" s="447" t="s">
        <v>135</v>
      </c>
      <c r="T9" s="433" t="s">
        <v>144</v>
      </c>
      <c r="U9" s="458" t="s">
        <v>12</v>
      </c>
      <c r="V9" s="459"/>
      <c r="W9" s="458" t="s">
        <v>13</v>
      </c>
      <c r="X9" s="459"/>
      <c r="Y9" s="447" t="s">
        <v>14</v>
      </c>
      <c r="Z9" s="421" t="s">
        <v>1053</v>
      </c>
    </row>
    <row r="10" spans="5:30" ht="31.5" customHeight="1">
      <c r="E10" s="448"/>
      <c r="F10" s="445"/>
      <c r="G10" s="448"/>
      <c r="H10" s="448"/>
      <c r="I10" s="448"/>
      <c r="J10" s="448"/>
      <c r="K10" s="448"/>
      <c r="L10" s="448"/>
      <c r="M10" s="425" t="s">
        <v>136</v>
      </c>
      <c r="N10" s="442"/>
      <c r="O10" s="443"/>
      <c r="P10" s="447" t="s">
        <v>16</v>
      </c>
      <c r="Q10" s="448"/>
      <c r="R10" s="448"/>
      <c r="S10" s="448"/>
      <c r="T10" s="448"/>
      <c r="U10" s="462"/>
      <c r="V10" s="463"/>
      <c r="W10" s="462"/>
      <c r="X10" s="463"/>
      <c r="Y10" s="448"/>
      <c r="Z10" s="436"/>
    </row>
    <row r="11" spans="5:30" ht="78.75" customHeight="1">
      <c r="E11" s="449"/>
      <c r="F11" s="446"/>
      <c r="G11" s="449"/>
      <c r="H11" s="449"/>
      <c r="I11" s="449"/>
      <c r="J11" s="449"/>
      <c r="K11" s="449"/>
      <c r="L11" s="449"/>
      <c r="M11" s="36" t="s">
        <v>142</v>
      </c>
      <c r="N11" s="36" t="s">
        <v>18</v>
      </c>
      <c r="O11" s="35" t="s">
        <v>19</v>
      </c>
      <c r="P11" s="449"/>
      <c r="Q11" s="449"/>
      <c r="R11" s="449"/>
      <c r="S11" s="449"/>
      <c r="T11" s="449"/>
      <c r="U11" s="35" t="s">
        <v>20</v>
      </c>
      <c r="V11" s="35" t="s">
        <v>21</v>
      </c>
      <c r="W11" s="35" t="s">
        <v>20</v>
      </c>
      <c r="X11" s="35" t="s">
        <v>21</v>
      </c>
      <c r="Y11" s="449"/>
      <c r="Z11" s="436"/>
    </row>
    <row r="12" spans="5:30" ht="16.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290"/>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f>IF(COUNT(H280:$Y$15265)=0,"",SUM(AC1:AC65797))</f>
        <v>265</v>
      </c>
    </row>
    <row r="14" spans="5:30"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30" ht="24.75" customHeight="1">
      <c r="E15" s="221">
        <v>1</v>
      </c>
      <c r="F15" s="499" t="s">
        <v>1077</v>
      </c>
      <c r="G15" s="500" t="s">
        <v>1341</v>
      </c>
      <c r="H15" s="51">
        <v>8814800</v>
      </c>
      <c r="I15" s="51"/>
      <c r="J15" s="51"/>
      <c r="K15" s="501">
        <f>+IFERROR(IF(COUNT(H15:J15),ROUND(SUM(H15:J15),0),""),"")</f>
        <v>8814800</v>
      </c>
      <c r="L15" s="55">
        <f>+IFERROR(IF(COUNT(K15),ROUND(K15/'Shareholding Pattern'!$L$57*100,2),""),0)</f>
        <v>76.319999999999993</v>
      </c>
      <c r="M15" s="233">
        <f>IF(H15="","",H15)</f>
        <v>8814800</v>
      </c>
      <c r="N15" s="233"/>
      <c r="O15" s="318">
        <f>+IFERROR(IF(COUNT(M15:N15),ROUND(SUM(M15,N15),2),""),"")</f>
        <v>8814800</v>
      </c>
      <c r="P15" s="55">
        <f>+IFERROR(IF(COUNT(O15),ROUND(O15/('Shareholding Pattern'!$P$58)*100,2),""),0)</f>
        <v>76.319999999999993</v>
      </c>
      <c r="Q15" s="51"/>
      <c r="R15" s="51"/>
      <c r="S15" s="501" t="str">
        <f>+IFERROR(IF(COUNT(Q15:R15),ROUND(SUM(Q15:R15),0),""),"")</f>
        <v/>
      </c>
      <c r="T15" s="17">
        <f>+IFERROR(IF(COUNT(K15,S15),ROUND(SUM(S15,K15)/SUM('Shareholding Pattern'!$L$57,'Shareholding Pattern'!$T$57)*100,2),""),0)</f>
        <v>76.319999999999993</v>
      </c>
      <c r="U15" s="51"/>
      <c r="V15" s="318" t="str">
        <f>+IFERROR(IF(COUNT(U15),ROUND(SUM(U15)/SUM(K15)*100,2),""),0)</f>
        <v/>
      </c>
      <c r="W15" s="51"/>
      <c r="X15" s="318" t="str">
        <f>+IFERROR(IF(COUNT(W15),ROUND(SUM(W15)/SUM(K15)*100,2),""),0)</f>
        <v/>
      </c>
      <c r="Y15" s="51">
        <v>0</v>
      </c>
      <c r="Z15" s="316"/>
      <c r="AA15" s="11"/>
      <c r="AB15" s="11"/>
      <c r="AC15" s="11">
        <f>IF(SUM(H15:Y15)&gt;0,1,0)</f>
        <v>1</v>
      </c>
    </row>
    <row r="16" spans="5:30" ht="24.75" customHeight="1">
      <c r="E16" s="221">
        <v>2</v>
      </c>
      <c r="F16" s="499" t="s">
        <v>1078</v>
      </c>
      <c r="G16" s="500" t="s">
        <v>1342</v>
      </c>
      <c r="H16" s="51">
        <v>139100</v>
      </c>
      <c r="I16" s="51"/>
      <c r="J16" s="51"/>
      <c r="K16" s="501">
        <f>+IFERROR(IF(COUNT(H16:J16),ROUND(SUM(H16:J16),0),""),"")</f>
        <v>139100</v>
      </c>
      <c r="L16" s="55">
        <f>+IFERROR(IF(COUNT(K16),ROUND(K16/'Shareholding Pattern'!$L$57*100,2),""),0)</f>
        <v>1.2</v>
      </c>
      <c r="M16" s="233">
        <f>IF(H16="","",H16)</f>
        <v>139100</v>
      </c>
      <c r="N16" s="233"/>
      <c r="O16" s="318">
        <f>+IFERROR(IF(COUNT(M16:N16),ROUND(SUM(M16,N16),2),""),"")</f>
        <v>139100</v>
      </c>
      <c r="P16" s="55">
        <f>+IFERROR(IF(COUNT(O16),ROUND(O16/('Shareholding Pattern'!$P$58)*100,2),""),0)</f>
        <v>1.2</v>
      </c>
      <c r="Q16" s="51"/>
      <c r="R16" s="51"/>
      <c r="S16" s="501" t="str">
        <f>+IFERROR(IF(COUNT(Q16:R16),ROUND(SUM(Q16:R16),0),""),"")</f>
        <v/>
      </c>
      <c r="T16" s="17">
        <f>+IFERROR(IF(COUNT(K16,S16),ROUND(SUM(S16,K16)/SUM('Shareholding Pattern'!$L$57,'Shareholding Pattern'!$T$57)*100,2),""),0)</f>
        <v>1.2</v>
      </c>
      <c r="U16" s="51"/>
      <c r="V16" s="318" t="str">
        <f>+IFERROR(IF(COUNT(U16),ROUND(SUM(U16)/SUM(K16)*100,2),""),0)</f>
        <v/>
      </c>
      <c r="W16" s="51"/>
      <c r="X16" s="318" t="str">
        <f>+IFERROR(IF(COUNT(W16),ROUND(SUM(W16)/SUM(K16)*100,2),""),0)</f>
        <v/>
      </c>
      <c r="Y16" s="51">
        <v>0</v>
      </c>
      <c r="Z16" s="316"/>
      <c r="AA16" s="11"/>
      <c r="AB16" s="11"/>
      <c r="AC16" s="11">
        <f>IF(SUM(H16:Y16)&gt;0,1,0)</f>
        <v>1</v>
      </c>
    </row>
    <row r="17" spans="5:29" ht="24.75" customHeight="1">
      <c r="E17" s="221">
        <v>3</v>
      </c>
      <c r="F17" s="499" t="s">
        <v>1079</v>
      </c>
      <c r="G17" s="500" t="s">
        <v>1343</v>
      </c>
      <c r="H17" s="51">
        <v>8000</v>
      </c>
      <c r="I17" s="51"/>
      <c r="J17" s="51"/>
      <c r="K17" s="501">
        <f>+IFERROR(IF(COUNT(H17:J17),ROUND(SUM(H17:J17),0),""),"")</f>
        <v>8000</v>
      </c>
      <c r="L17" s="55">
        <f>+IFERROR(IF(COUNT(K17),ROUND(K17/'Shareholding Pattern'!$L$57*100,2),""),0)</f>
        <v>7.0000000000000007E-2</v>
      </c>
      <c r="M17" s="233">
        <f>IF(H17="","",H17)</f>
        <v>8000</v>
      </c>
      <c r="N17" s="233"/>
      <c r="O17" s="318">
        <f>+IFERROR(IF(COUNT(M17:N17),ROUND(SUM(M17,N17),2),""),"")</f>
        <v>8000</v>
      </c>
      <c r="P17" s="55">
        <f>+IFERROR(IF(COUNT(O17),ROUND(O17/('Shareholding Pattern'!$P$58)*100,2),""),0)</f>
        <v>7.0000000000000007E-2</v>
      </c>
      <c r="Q17" s="51"/>
      <c r="R17" s="51"/>
      <c r="S17" s="501" t="str">
        <f>+IFERROR(IF(COUNT(Q17:R17),ROUND(SUM(Q17:R17),0),""),"")</f>
        <v/>
      </c>
      <c r="T17" s="17">
        <f>+IFERROR(IF(COUNT(K17,S17),ROUND(SUM(S17,K17)/SUM('Shareholding Pattern'!$L$57,'Shareholding Pattern'!$T$57)*100,2),""),0)</f>
        <v>7.0000000000000007E-2</v>
      </c>
      <c r="U17" s="51"/>
      <c r="V17" s="318" t="str">
        <f>+IFERROR(IF(COUNT(U17),ROUND(SUM(U17)/SUM(K17)*100,2),""),0)</f>
        <v/>
      </c>
      <c r="W17" s="51"/>
      <c r="X17" s="318" t="str">
        <f>+IFERROR(IF(COUNT(W17),ROUND(SUM(W17)/SUM(K17)*100,2),""),0)</f>
        <v/>
      </c>
      <c r="Y17" s="51">
        <v>0</v>
      </c>
      <c r="Z17" s="316"/>
      <c r="AA17" s="11"/>
      <c r="AB17" s="11"/>
      <c r="AC17" s="11">
        <f>IF(SUM(H17:Y17)&gt;0,1,0)</f>
        <v>1</v>
      </c>
    </row>
    <row r="18" spans="5:29" ht="24.75" customHeight="1">
      <c r="E18" s="221">
        <v>4</v>
      </c>
      <c r="F18" s="499" t="s">
        <v>1080</v>
      </c>
      <c r="G18" s="500" t="s">
        <v>1344</v>
      </c>
      <c r="H18" s="51">
        <v>2163600</v>
      </c>
      <c r="I18" s="51"/>
      <c r="J18" s="51"/>
      <c r="K18" s="501">
        <f>+IFERROR(IF(COUNT(H18:J18),ROUND(SUM(H18:J18),0),""),"")</f>
        <v>2163600</v>
      </c>
      <c r="L18" s="55">
        <f>+IFERROR(IF(COUNT(K18),ROUND(K18/'Shareholding Pattern'!$L$57*100,2),""),0)</f>
        <v>18.73</v>
      </c>
      <c r="M18" s="233">
        <f>IF(H18="","",H18)</f>
        <v>2163600</v>
      </c>
      <c r="N18" s="233"/>
      <c r="O18" s="318">
        <f>+IFERROR(IF(COUNT(M18:N18),ROUND(SUM(M18,N18),2),""),"")</f>
        <v>2163600</v>
      </c>
      <c r="P18" s="55">
        <f>+IFERROR(IF(COUNT(O18),ROUND(O18/('Shareholding Pattern'!$P$58)*100,2),""),0)</f>
        <v>18.73</v>
      </c>
      <c r="Q18" s="51"/>
      <c r="R18" s="51"/>
      <c r="S18" s="501" t="str">
        <f>+IFERROR(IF(COUNT(Q18:R18),ROUND(SUM(Q18:R18),0),""),"")</f>
        <v/>
      </c>
      <c r="T18" s="17">
        <f>+IFERROR(IF(COUNT(K18,S18),ROUND(SUM(S18,K18)/SUM('Shareholding Pattern'!$L$57,'Shareholding Pattern'!$T$57)*100,2),""),0)</f>
        <v>18.73</v>
      </c>
      <c r="U18" s="51"/>
      <c r="V18" s="318" t="str">
        <f>+IFERROR(IF(COUNT(U18),ROUND(SUM(U18)/SUM(K18)*100,2),""),0)</f>
        <v/>
      </c>
      <c r="W18" s="51"/>
      <c r="X18" s="318" t="str">
        <f>+IFERROR(IF(COUNT(W18),ROUND(SUM(W18)/SUM(K18)*100,2),""),0)</f>
        <v/>
      </c>
      <c r="Y18" s="51">
        <v>0</v>
      </c>
      <c r="Z18" s="316"/>
      <c r="AA18" s="11"/>
      <c r="AB18" s="11"/>
      <c r="AC18" s="11">
        <f>IF(SUM(H18:Y18)&gt;0,1,0)</f>
        <v>1</v>
      </c>
    </row>
    <row r="19" spans="5:29" ht="24.75" customHeight="1">
      <c r="E19" s="221">
        <v>5</v>
      </c>
      <c r="F19" s="499" t="s">
        <v>1081</v>
      </c>
      <c r="G19" s="500" t="s">
        <v>1345</v>
      </c>
      <c r="H19" s="51">
        <v>1000</v>
      </c>
      <c r="I19" s="51"/>
      <c r="J19" s="51"/>
      <c r="K19" s="501">
        <f>+IFERROR(IF(COUNT(H19:J19),ROUND(SUM(H19:J19),0),""),"")</f>
        <v>1000</v>
      </c>
      <c r="L19" s="55">
        <f>+IFERROR(IF(COUNT(K19),ROUND(K19/'Shareholding Pattern'!$L$57*100,2),""),0)</f>
        <v>0.01</v>
      </c>
      <c r="M19" s="233">
        <f>IF(H19="","",H19)</f>
        <v>1000</v>
      </c>
      <c r="N19" s="233"/>
      <c r="O19" s="318">
        <f>+IFERROR(IF(COUNT(M19:N19),ROUND(SUM(M19,N19),2),""),"")</f>
        <v>1000</v>
      </c>
      <c r="P19" s="55">
        <f>+IFERROR(IF(COUNT(O19),ROUND(O19/('Shareholding Pattern'!$P$58)*100,2),""),0)</f>
        <v>0.01</v>
      </c>
      <c r="Q19" s="51"/>
      <c r="R19" s="51"/>
      <c r="S19" s="501" t="str">
        <f>+IFERROR(IF(COUNT(Q19:R19),ROUND(SUM(Q19:R19),0),""),"")</f>
        <v/>
      </c>
      <c r="T19" s="17">
        <f>+IFERROR(IF(COUNT(K19,S19),ROUND(SUM(S19,K19)/SUM('Shareholding Pattern'!$L$57,'Shareholding Pattern'!$T$57)*100,2),""),0)</f>
        <v>0.01</v>
      </c>
      <c r="U19" s="51"/>
      <c r="V19" s="318" t="str">
        <f>+IFERROR(IF(COUNT(U19),ROUND(SUM(U19)/SUM(K19)*100,2),""),0)</f>
        <v/>
      </c>
      <c r="W19" s="51"/>
      <c r="X19" s="318" t="str">
        <f>+IFERROR(IF(COUNT(W19),ROUND(SUM(W19)/SUM(K19)*100,2),""),0)</f>
        <v/>
      </c>
      <c r="Y19" s="51">
        <v>0</v>
      </c>
      <c r="Z19" s="316"/>
      <c r="AA19" s="11"/>
      <c r="AB19" s="11"/>
      <c r="AC19" s="11">
        <f>IF(SUM(H19:Y19)&gt;0,1,0)</f>
        <v>1</v>
      </c>
    </row>
    <row r="20" spans="5:29" ht="24.75" customHeight="1">
      <c r="E20" s="221">
        <v>6</v>
      </c>
      <c r="F20" s="499" t="s">
        <v>1082</v>
      </c>
      <c r="G20" s="500" t="s">
        <v>1346</v>
      </c>
      <c r="H20" s="51">
        <v>1000</v>
      </c>
      <c r="I20" s="51"/>
      <c r="J20" s="51"/>
      <c r="K20" s="501">
        <f>+IFERROR(IF(COUNT(H20:J20),ROUND(SUM(H20:J20),0),""),"")</f>
        <v>1000</v>
      </c>
      <c r="L20" s="55">
        <f>+IFERROR(IF(COUNT(K20),ROUND(K20/'Shareholding Pattern'!$L$57*100,2),""),0)</f>
        <v>0.01</v>
      </c>
      <c r="M20" s="233">
        <f>IF(H20="","",H20)</f>
        <v>1000</v>
      </c>
      <c r="N20" s="233"/>
      <c r="O20" s="318">
        <f>+IFERROR(IF(COUNT(M20:N20),ROUND(SUM(M20,N20),2),""),"")</f>
        <v>1000</v>
      </c>
      <c r="P20" s="55">
        <f>+IFERROR(IF(COUNT(O20),ROUND(O20/('Shareholding Pattern'!$P$58)*100,2),""),0)</f>
        <v>0.01</v>
      </c>
      <c r="Q20" s="51"/>
      <c r="R20" s="51"/>
      <c r="S20" s="501" t="str">
        <f>+IFERROR(IF(COUNT(Q20:R20),ROUND(SUM(Q20:R20),0),""),"")</f>
        <v/>
      </c>
      <c r="T20" s="17">
        <f>+IFERROR(IF(COUNT(K20,S20),ROUND(SUM(S20,K20)/SUM('Shareholding Pattern'!$L$57,'Shareholding Pattern'!$T$57)*100,2),""),0)</f>
        <v>0.01</v>
      </c>
      <c r="U20" s="51"/>
      <c r="V20" s="318" t="str">
        <f>+IFERROR(IF(COUNT(U20),ROUND(SUM(U20)/SUM(K20)*100,2),""),0)</f>
        <v/>
      </c>
      <c r="W20" s="51"/>
      <c r="X20" s="318" t="str">
        <f>+IFERROR(IF(COUNT(W20),ROUND(SUM(W20)/SUM(K20)*100,2),""),0)</f>
        <v/>
      </c>
      <c r="Y20" s="51">
        <v>0</v>
      </c>
      <c r="Z20" s="316"/>
      <c r="AA20" s="11"/>
      <c r="AB20" s="11"/>
      <c r="AC20" s="11">
        <f>IF(SUM(H20:Y20)&gt;0,1,0)</f>
        <v>1</v>
      </c>
    </row>
    <row r="21" spans="5:29" ht="24.75" customHeight="1">
      <c r="E21" s="221">
        <v>7</v>
      </c>
      <c r="F21" s="499" t="s">
        <v>1083</v>
      </c>
      <c r="G21" s="500" t="s">
        <v>1347</v>
      </c>
      <c r="H21" s="51">
        <v>500</v>
      </c>
      <c r="I21" s="51"/>
      <c r="J21" s="51"/>
      <c r="K21" s="501">
        <f>+IFERROR(IF(COUNT(H21:J21),ROUND(SUM(H21:J21),0),""),"")</f>
        <v>500</v>
      </c>
      <c r="L21" s="55">
        <f>+IFERROR(IF(COUNT(K21),ROUND(K21/'Shareholding Pattern'!$L$57*100,2),""),0)</f>
        <v>0</v>
      </c>
      <c r="M21" s="233">
        <f>IF(H21="","",H21)</f>
        <v>500</v>
      </c>
      <c r="N21" s="233"/>
      <c r="O21" s="318">
        <f>+IFERROR(IF(COUNT(M21:N21),ROUND(SUM(M21,N21),2),""),"")</f>
        <v>500</v>
      </c>
      <c r="P21" s="55">
        <f>+IFERROR(IF(COUNT(O21),ROUND(O21/('Shareholding Pattern'!$P$58)*100,2),""),0)</f>
        <v>0</v>
      </c>
      <c r="Q21" s="51"/>
      <c r="R21" s="51"/>
      <c r="S21" s="501" t="str">
        <f>+IFERROR(IF(COUNT(Q21:R21),ROUND(SUM(Q21:R21),0),""),"")</f>
        <v/>
      </c>
      <c r="T21" s="17">
        <f>+IFERROR(IF(COUNT(K21,S21),ROUND(SUM(S21,K21)/SUM('Shareholding Pattern'!$L$57,'Shareholding Pattern'!$T$57)*100,2),""),0)</f>
        <v>0</v>
      </c>
      <c r="U21" s="51"/>
      <c r="V21" s="318" t="str">
        <f>+IFERROR(IF(COUNT(U21),ROUND(SUM(U21)/SUM(K21)*100,2),""),0)</f>
        <v/>
      </c>
      <c r="W21" s="51"/>
      <c r="X21" s="318" t="str">
        <f>+IFERROR(IF(COUNT(W21),ROUND(SUM(W21)/SUM(K21)*100,2),""),0)</f>
        <v/>
      </c>
      <c r="Y21" s="51">
        <v>0</v>
      </c>
      <c r="Z21" s="316"/>
      <c r="AA21" s="11"/>
      <c r="AB21" s="11"/>
      <c r="AC21" s="11">
        <f>IF(SUM(H21:Y21)&gt;0,1,0)</f>
        <v>1</v>
      </c>
    </row>
    <row r="22" spans="5:29" ht="24.75" customHeight="1">
      <c r="E22" s="221">
        <v>8</v>
      </c>
      <c r="F22" s="499" t="s">
        <v>1084</v>
      </c>
      <c r="G22" s="500" t="s">
        <v>1348</v>
      </c>
      <c r="H22" s="51">
        <v>500</v>
      </c>
      <c r="I22" s="51"/>
      <c r="J22" s="51"/>
      <c r="K22" s="501">
        <f>+IFERROR(IF(COUNT(H22:J22),ROUND(SUM(H22:J22),0),""),"")</f>
        <v>500</v>
      </c>
      <c r="L22" s="55">
        <f>+IFERROR(IF(COUNT(K22),ROUND(K22/'Shareholding Pattern'!$L$57*100,2),""),0)</f>
        <v>0</v>
      </c>
      <c r="M22" s="233">
        <f>IF(H22="","",H22)</f>
        <v>500</v>
      </c>
      <c r="N22" s="233"/>
      <c r="O22" s="318">
        <f>+IFERROR(IF(COUNT(M22:N22),ROUND(SUM(M22,N22),2),""),"")</f>
        <v>500</v>
      </c>
      <c r="P22" s="55">
        <f>+IFERROR(IF(COUNT(O22),ROUND(O22/('Shareholding Pattern'!$P$58)*100,2),""),0)</f>
        <v>0</v>
      </c>
      <c r="Q22" s="51"/>
      <c r="R22" s="51"/>
      <c r="S22" s="501" t="str">
        <f>+IFERROR(IF(COUNT(Q22:R22),ROUND(SUM(Q22:R22),0),""),"")</f>
        <v/>
      </c>
      <c r="T22" s="17">
        <f>+IFERROR(IF(COUNT(K22,S22),ROUND(SUM(S22,K22)/SUM('Shareholding Pattern'!$L$57,'Shareholding Pattern'!$T$57)*100,2),""),0)</f>
        <v>0</v>
      </c>
      <c r="U22" s="51"/>
      <c r="V22" s="318" t="str">
        <f>+IFERROR(IF(COUNT(U22),ROUND(SUM(U22)/SUM(K22)*100,2),""),0)</f>
        <v/>
      </c>
      <c r="W22" s="51"/>
      <c r="X22" s="318" t="str">
        <f>+IFERROR(IF(COUNT(W22),ROUND(SUM(W22)/SUM(K22)*100,2),""),0)</f>
        <v/>
      </c>
      <c r="Y22" s="51">
        <v>0</v>
      </c>
      <c r="Z22" s="316"/>
      <c r="AA22" s="11"/>
      <c r="AB22" s="11"/>
      <c r="AC22" s="11">
        <f>IF(SUM(H22:Y22)&gt;0,1,0)</f>
        <v>1</v>
      </c>
    </row>
    <row r="23" spans="5:29" ht="24.75" customHeight="1">
      <c r="E23" s="221">
        <v>9</v>
      </c>
      <c r="F23" s="499" t="s">
        <v>1085</v>
      </c>
      <c r="G23" s="500" t="s">
        <v>1349</v>
      </c>
      <c r="H23" s="51">
        <v>1000</v>
      </c>
      <c r="I23" s="51"/>
      <c r="J23" s="51"/>
      <c r="K23" s="501">
        <f>+IFERROR(IF(COUNT(H23:J23),ROUND(SUM(H23:J23),0),""),"")</f>
        <v>1000</v>
      </c>
      <c r="L23" s="55">
        <f>+IFERROR(IF(COUNT(K23),ROUND(K23/'Shareholding Pattern'!$L$57*100,2),""),0)</f>
        <v>0.01</v>
      </c>
      <c r="M23" s="233">
        <f>IF(H23="","",H23)</f>
        <v>1000</v>
      </c>
      <c r="N23" s="233"/>
      <c r="O23" s="318">
        <f>+IFERROR(IF(COUNT(M23:N23),ROUND(SUM(M23,N23),2),""),"")</f>
        <v>1000</v>
      </c>
      <c r="P23" s="55">
        <f>+IFERROR(IF(COUNT(O23),ROUND(O23/('Shareholding Pattern'!$P$58)*100,2),""),0)</f>
        <v>0.01</v>
      </c>
      <c r="Q23" s="51"/>
      <c r="R23" s="51"/>
      <c r="S23" s="501" t="str">
        <f>+IFERROR(IF(COUNT(Q23:R23),ROUND(SUM(Q23:R23),0),""),"")</f>
        <v/>
      </c>
      <c r="T23" s="17">
        <f>+IFERROR(IF(COUNT(K23,S23),ROUND(SUM(S23,K23)/SUM('Shareholding Pattern'!$L$57,'Shareholding Pattern'!$T$57)*100,2),""),0)</f>
        <v>0.01</v>
      </c>
      <c r="U23" s="51"/>
      <c r="V23" s="318" t="str">
        <f>+IFERROR(IF(COUNT(U23),ROUND(SUM(U23)/SUM(K23)*100,2),""),0)</f>
        <v/>
      </c>
      <c r="W23" s="51"/>
      <c r="X23" s="318" t="str">
        <f>+IFERROR(IF(COUNT(W23),ROUND(SUM(W23)/SUM(K23)*100,2),""),0)</f>
        <v/>
      </c>
      <c r="Y23" s="51">
        <v>0</v>
      </c>
      <c r="Z23" s="316"/>
      <c r="AA23" s="11"/>
      <c r="AB23" s="11"/>
      <c r="AC23" s="11">
        <f>IF(SUM(H23:Y23)&gt;0,1,0)</f>
        <v>1</v>
      </c>
    </row>
    <row r="24" spans="5:29" ht="24.75" customHeight="1">
      <c r="E24" s="221">
        <v>10</v>
      </c>
      <c r="F24" s="499" t="s">
        <v>1086</v>
      </c>
      <c r="G24" s="500" t="s">
        <v>1350</v>
      </c>
      <c r="H24" s="51">
        <v>500</v>
      </c>
      <c r="I24" s="51"/>
      <c r="J24" s="51"/>
      <c r="K24" s="501">
        <f>+IFERROR(IF(COUNT(H24:J24),ROUND(SUM(H24:J24),0),""),"")</f>
        <v>500</v>
      </c>
      <c r="L24" s="55">
        <f>+IFERROR(IF(COUNT(K24),ROUND(K24/'Shareholding Pattern'!$L$57*100,2),""),0)</f>
        <v>0</v>
      </c>
      <c r="M24" s="233">
        <f>IF(H24="","",H24)</f>
        <v>500</v>
      </c>
      <c r="N24" s="233"/>
      <c r="O24" s="318">
        <f>+IFERROR(IF(COUNT(M24:N24),ROUND(SUM(M24,N24),2),""),"")</f>
        <v>500</v>
      </c>
      <c r="P24" s="55">
        <f>+IFERROR(IF(COUNT(O24),ROUND(O24/('Shareholding Pattern'!$P$58)*100,2),""),0)</f>
        <v>0</v>
      </c>
      <c r="Q24" s="51"/>
      <c r="R24" s="51"/>
      <c r="S24" s="501" t="str">
        <f>+IFERROR(IF(COUNT(Q24:R24),ROUND(SUM(Q24:R24),0),""),"")</f>
        <v/>
      </c>
      <c r="T24" s="17">
        <f>+IFERROR(IF(COUNT(K24,S24),ROUND(SUM(S24,K24)/SUM('Shareholding Pattern'!$L$57,'Shareholding Pattern'!$T$57)*100,2),""),0)</f>
        <v>0</v>
      </c>
      <c r="U24" s="51"/>
      <c r="V24" s="318" t="str">
        <f>+IFERROR(IF(COUNT(U24),ROUND(SUM(U24)/SUM(K24)*100,2),""),0)</f>
        <v/>
      </c>
      <c r="W24" s="51"/>
      <c r="X24" s="318" t="str">
        <f>+IFERROR(IF(COUNT(W24),ROUND(SUM(W24)/SUM(K24)*100,2),""),0)</f>
        <v/>
      </c>
      <c r="Y24" s="51">
        <v>0</v>
      </c>
      <c r="Z24" s="316"/>
      <c r="AA24" s="11"/>
      <c r="AB24" s="11"/>
      <c r="AC24" s="11">
        <f>IF(SUM(H24:Y24)&gt;0,1,0)</f>
        <v>1</v>
      </c>
    </row>
    <row r="25" spans="5:29" ht="24.75" customHeight="1">
      <c r="E25" s="221">
        <v>11</v>
      </c>
      <c r="F25" s="499" t="s">
        <v>1087</v>
      </c>
      <c r="G25" s="500" t="s">
        <v>1351</v>
      </c>
      <c r="H25" s="51">
        <v>1000</v>
      </c>
      <c r="I25" s="51"/>
      <c r="J25" s="51"/>
      <c r="K25" s="501">
        <f>+IFERROR(IF(COUNT(H25:J25),ROUND(SUM(H25:J25),0),""),"")</f>
        <v>1000</v>
      </c>
      <c r="L25" s="55">
        <f>+IFERROR(IF(COUNT(K25),ROUND(K25/'Shareholding Pattern'!$L$57*100,2),""),0)</f>
        <v>0.01</v>
      </c>
      <c r="M25" s="233">
        <f>IF(H25="","",H25)</f>
        <v>1000</v>
      </c>
      <c r="N25" s="233"/>
      <c r="O25" s="318">
        <f>+IFERROR(IF(COUNT(M25:N25),ROUND(SUM(M25,N25),2),""),"")</f>
        <v>1000</v>
      </c>
      <c r="P25" s="55">
        <f>+IFERROR(IF(COUNT(O25),ROUND(O25/('Shareholding Pattern'!$P$58)*100,2),""),0)</f>
        <v>0.01</v>
      </c>
      <c r="Q25" s="51"/>
      <c r="R25" s="51"/>
      <c r="S25" s="501" t="str">
        <f>+IFERROR(IF(COUNT(Q25:R25),ROUND(SUM(Q25:R25),0),""),"")</f>
        <v/>
      </c>
      <c r="T25" s="17">
        <f>+IFERROR(IF(COUNT(K25,S25),ROUND(SUM(S25,K25)/SUM('Shareholding Pattern'!$L$57,'Shareholding Pattern'!$T$57)*100,2),""),0)</f>
        <v>0.01</v>
      </c>
      <c r="U25" s="51"/>
      <c r="V25" s="318" t="str">
        <f>+IFERROR(IF(COUNT(U25),ROUND(SUM(U25)/SUM(K25)*100,2),""),0)</f>
        <v/>
      </c>
      <c r="W25" s="51"/>
      <c r="X25" s="318" t="str">
        <f>+IFERROR(IF(COUNT(W25),ROUND(SUM(W25)/SUM(K25)*100,2),""),0)</f>
        <v/>
      </c>
      <c r="Y25" s="51">
        <v>0</v>
      </c>
      <c r="Z25" s="316"/>
      <c r="AA25" s="11"/>
      <c r="AB25" s="11"/>
      <c r="AC25" s="11">
        <f>IF(SUM(H25:Y25)&gt;0,1,0)</f>
        <v>1</v>
      </c>
    </row>
    <row r="26" spans="5:29" ht="24.75" customHeight="1">
      <c r="E26" s="221">
        <v>12</v>
      </c>
      <c r="F26" s="499" t="s">
        <v>1088</v>
      </c>
      <c r="G26" s="500" t="s">
        <v>1352</v>
      </c>
      <c r="H26" s="51">
        <v>1000</v>
      </c>
      <c r="I26" s="51"/>
      <c r="J26" s="51"/>
      <c r="K26" s="501">
        <f>+IFERROR(IF(COUNT(H26:J26),ROUND(SUM(H26:J26),0),""),"")</f>
        <v>1000</v>
      </c>
      <c r="L26" s="55">
        <f>+IFERROR(IF(COUNT(K26),ROUND(K26/'Shareholding Pattern'!$L$57*100,2),""),0)</f>
        <v>0.01</v>
      </c>
      <c r="M26" s="233">
        <f>IF(H26="","",H26)</f>
        <v>1000</v>
      </c>
      <c r="N26" s="233"/>
      <c r="O26" s="318">
        <f>+IFERROR(IF(COUNT(M26:N26),ROUND(SUM(M26,N26),2),""),"")</f>
        <v>1000</v>
      </c>
      <c r="P26" s="55">
        <f>+IFERROR(IF(COUNT(O26),ROUND(O26/('Shareholding Pattern'!$P$58)*100,2),""),0)</f>
        <v>0.01</v>
      </c>
      <c r="Q26" s="51"/>
      <c r="R26" s="51"/>
      <c r="S26" s="501" t="str">
        <f>+IFERROR(IF(COUNT(Q26:R26),ROUND(SUM(Q26:R26),0),""),"")</f>
        <v/>
      </c>
      <c r="T26" s="17">
        <f>+IFERROR(IF(COUNT(K26,S26),ROUND(SUM(S26,K26)/SUM('Shareholding Pattern'!$L$57,'Shareholding Pattern'!$T$57)*100,2),""),0)</f>
        <v>0.01</v>
      </c>
      <c r="U26" s="51"/>
      <c r="V26" s="318" t="str">
        <f>+IFERROR(IF(COUNT(U26),ROUND(SUM(U26)/SUM(K26)*100,2),""),0)</f>
        <v/>
      </c>
      <c r="W26" s="51"/>
      <c r="X26" s="318" t="str">
        <f>+IFERROR(IF(COUNT(W26),ROUND(SUM(W26)/SUM(K26)*100,2),""),0)</f>
        <v/>
      </c>
      <c r="Y26" s="51">
        <v>0</v>
      </c>
      <c r="Z26" s="316"/>
      <c r="AA26" s="11"/>
      <c r="AB26" s="11"/>
      <c r="AC26" s="11">
        <f>IF(SUM(H26:Y26)&gt;0,1,0)</f>
        <v>1</v>
      </c>
    </row>
    <row r="27" spans="5:29" ht="24.75" customHeight="1">
      <c r="E27" s="221">
        <v>13</v>
      </c>
      <c r="F27" s="499" t="s">
        <v>1089</v>
      </c>
      <c r="G27" s="500" t="s">
        <v>1353</v>
      </c>
      <c r="H27" s="51">
        <v>500</v>
      </c>
      <c r="I27" s="51"/>
      <c r="J27" s="51"/>
      <c r="K27" s="501">
        <f>+IFERROR(IF(COUNT(H27:J27),ROUND(SUM(H27:J27),0),""),"")</f>
        <v>500</v>
      </c>
      <c r="L27" s="55">
        <f>+IFERROR(IF(COUNT(K27),ROUND(K27/'Shareholding Pattern'!$L$57*100,2),""),0)</f>
        <v>0</v>
      </c>
      <c r="M27" s="233">
        <f>IF(H27="","",H27)</f>
        <v>500</v>
      </c>
      <c r="N27" s="233"/>
      <c r="O27" s="318">
        <f>+IFERROR(IF(COUNT(M27:N27),ROUND(SUM(M27,N27),2),""),"")</f>
        <v>500</v>
      </c>
      <c r="P27" s="55">
        <f>+IFERROR(IF(COUNT(O27),ROUND(O27/('Shareholding Pattern'!$P$58)*100,2),""),0)</f>
        <v>0</v>
      </c>
      <c r="Q27" s="51"/>
      <c r="R27" s="51"/>
      <c r="S27" s="501" t="str">
        <f>+IFERROR(IF(COUNT(Q27:R27),ROUND(SUM(Q27:R27),0),""),"")</f>
        <v/>
      </c>
      <c r="T27" s="17">
        <f>+IFERROR(IF(COUNT(K27,S27),ROUND(SUM(S27,K27)/SUM('Shareholding Pattern'!$L$57,'Shareholding Pattern'!$T$57)*100,2),""),0)</f>
        <v>0</v>
      </c>
      <c r="U27" s="51"/>
      <c r="V27" s="318" t="str">
        <f>+IFERROR(IF(COUNT(U27),ROUND(SUM(U27)/SUM(K27)*100,2),""),0)</f>
        <v/>
      </c>
      <c r="W27" s="51"/>
      <c r="X27" s="318" t="str">
        <f>+IFERROR(IF(COUNT(W27),ROUND(SUM(W27)/SUM(K27)*100,2),""),0)</f>
        <v/>
      </c>
      <c r="Y27" s="51">
        <v>0</v>
      </c>
      <c r="Z27" s="316"/>
      <c r="AA27" s="11"/>
      <c r="AB27" s="11"/>
      <c r="AC27" s="11">
        <f>IF(SUM(H27:Y27)&gt;0,1,0)</f>
        <v>1</v>
      </c>
    </row>
    <row r="28" spans="5:29" ht="24.75" customHeight="1">
      <c r="E28" s="221">
        <v>14</v>
      </c>
      <c r="F28" s="499" t="s">
        <v>1090</v>
      </c>
      <c r="G28" s="500" t="s">
        <v>1354</v>
      </c>
      <c r="H28" s="51">
        <v>500</v>
      </c>
      <c r="I28" s="51"/>
      <c r="J28" s="51"/>
      <c r="K28" s="501">
        <f>+IFERROR(IF(COUNT(H28:J28),ROUND(SUM(H28:J28),0),""),"")</f>
        <v>500</v>
      </c>
      <c r="L28" s="55">
        <f>+IFERROR(IF(COUNT(K28),ROUND(K28/'Shareholding Pattern'!$L$57*100,2),""),0)</f>
        <v>0</v>
      </c>
      <c r="M28" s="233">
        <f>IF(H28="","",H28)</f>
        <v>500</v>
      </c>
      <c r="N28" s="233"/>
      <c r="O28" s="318">
        <f>+IFERROR(IF(COUNT(M28:N28),ROUND(SUM(M28,N28),2),""),"")</f>
        <v>500</v>
      </c>
      <c r="P28" s="55">
        <f>+IFERROR(IF(COUNT(O28),ROUND(O28/('Shareholding Pattern'!$P$58)*100,2),""),0)</f>
        <v>0</v>
      </c>
      <c r="Q28" s="51"/>
      <c r="R28" s="51"/>
      <c r="S28" s="501" t="str">
        <f>+IFERROR(IF(COUNT(Q28:R28),ROUND(SUM(Q28:R28),0),""),"")</f>
        <v/>
      </c>
      <c r="T28" s="17">
        <f>+IFERROR(IF(COUNT(K28,S28),ROUND(SUM(S28,K28)/SUM('Shareholding Pattern'!$L$57,'Shareholding Pattern'!$T$57)*100,2),""),0)</f>
        <v>0</v>
      </c>
      <c r="U28" s="51"/>
      <c r="V28" s="318" t="str">
        <f>+IFERROR(IF(COUNT(U28),ROUND(SUM(U28)/SUM(K28)*100,2),""),0)</f>
        <v/>
      </c>
      <c r="W28" s="51"/>
      <c r="X28" s="318" t="str">
        <f>+IFERROR(IF(COUNT(W28),ROUND(SUM(W28)/SUM(K28)*100,2),""),0)</f>
        <v/>
      </c>
      <c r="Y28" s="51">
        <v>0</v>
      </c>
      <c r="Z28" s="316"/>
      <c r="AA28" s="11"/>
      <c r="AB28" s="11"/>
      <c r="AC28" s="11">
        <f>IF(SUM(H28:Y28)&gt;0,1,0)</f>
        <v>1</v>
      </c>
    </row>
    <row r="29" spans="5:29" ht="24.75" customHeight="1">
      <c r="E29" s="221">
        <v>15</v>
      </c>
      <c r="F29" s="499" t="s">
        <v>1091</v>
      </c>
      <c r="G29" s="500" t="s">
        <v>1355</v>
      </c>
      <c r="H29" s="51">
        <v>1000</v>
      </c>
      <c r="I29" s="51"/>
      <c r="J29" s="51"/>
      <c r="K29" s="501">
        <f>+IFERROR(IF(COUNT(H29:J29),ROUND(SUM(H29:J29),0),""),"")</f>
        <v>1000</v>
      </c>
      <c r="L29" s="55">
        <f>+IFERROR(IF(COUNT(K29),ROUND(K29/'Shareholding Pattern'!$L$57*100,2),""),0)</f>
        <v>0.01</v>
      </c>
      <c r="M29" s="233">
        <f>IF(H29="","",H29)</f>
        <v>1000</v>
      </c>
      <c r="N29" s="233"/>
      <c r="O29" s="318">
        <f>+IFERROR(IF(COUNT(M29:N29),ROUND(SUM(M29,N29),2),""),"")</f>
        <v>1000</v>
      </c>
      <c r="P29" s="55">
        <f>+IFERROR(IF(COUNT(O29),ROUND(O29/('Shareholding Pattern'!$P$58)*100,2),""),0)</f>
        <v>0.01</v>
      </c>
      <c r="Q29" s="51"/>
      <c r="R29" s="51"/>
      <c r="S29" s="501" t="str">
        <f>+IFERROR(IF(COUNT(Q29:R29),ROUND(SUM(Q29:R29),0),""),"")</f>
        <v/>
      </c>
      <c r="T29" s="17">
        <f>+IFERROR(IF(COUNT(K29,S29),ROUND(SUM(S29,K29)/SUM('Shareholding Pattern'!$L$57,'Shareholding Pattern'!$T$57)*100,2),""),0)</f>
        <v>0.01</v>
      </c>
      <c r="U29" s="51"/>
      <c r="V29" s="318" t="str">
        <f>+IFERROR(IF(COUNT(U29),ROUND(SUM(U29)/SUM(K29)*100,2),""),0)</f>
        <v/>
      </c>
      <c r="W29" s="51"/>
      <c r="X29" s="318" t="str">
        <f>+IFERROR(IF(COUNT(W29),ROUND(SUM(W29)/SUM(K29)*100,2),""),0)</f>
        <v/>
      </c>
      <c r="Y29" s="51">
        <v>0</v>
      </c>
      <c r="Z29" s="316"/>
      <c r="AA29" s="11"/>
      <c r="AB29" s="11"/>
      <c r="AC29" s="11">
        <f>IF(SUM(H29:Y29)&gt;0,1,0)</f>
        <v>1</v>
      </c>
    </row>
    <row r="30" spans="5:29" ht="24.75" customHeight="1">
      <c r="E30" s="221">
        <v>16</v>
      </c>
      <c r="F30" s="499" t="s">
        <v>1092</v>
      </c>
      <c r="G30" s="500" t="s">
        <v>1356</v>
      </c>
      <c r="H30" s="51">
        <v>1000</v>
      </c>
      <c r="I30" s="51"/>
      <c r="J30" s="51"/>
      <c r="K30" s="501">
        <f>+IFERROR(IF(COUNT(H30:J30),ROUND(SUM(H30:J30),0),""),"")</f>
        <v>1000</v>
      </c>
      <c r="L30" s="55">
        <f>+IFERROR(IF(COUNT(K30),ROUND(K30/'Shareholding Pattern'!$L$57*100,2),""),0)</f>
        <v>0.01</v>
      </c>
      <c r="M30" s="233">
        <f>IF(H30="","",H30)</f>
        <v>1000</v>
      </c>
      <c r="N30" s="233"/>
      <c r="O30" s="318">
        <f>+IFERROR(IF(COUNT(M30:N30),ROUND(SUM(M30,N30),2),""),"")</f>
        <v>1000</v>
      </c>
      <c r="P30" s="55">
        <f>+IFERROR(IF(COUNT(O30),ROUND(O30/('Shareholding Pattern'!$P$58)*100,2),""),0)</f>
        <v>0.01</v>
      </c>
      <c r="Q30" s="51"/>
      <c r="R30" s="51"/>
      <c r="S30" s="501" t="str">
        <f>+IFERROR(IF(COUNT(Q30:R30),ROUND(SUM(Q30:R30),0),""),"")</f>
        <v/>
      </c>
      <c r="T30" s="17">
        <f>+IFERROR(IF(COUNT(K30,S30),ROUND(SUM(S30,K30)/SUM('Shareholding Pattern'!$L$57,'Shareholding Pattern'!$T$57)*100,2),""),0)</f>
        <v>0.01</v>
      </c>
      <c r="U30" s="51"/>
      <c r="V30" s="318" t="str">
        <f>+IFERROR(IF(COUNT(U30),ROUND(SUM(U30)/SUM(K30)*100,2),""),0)</f>
        <v/>
      </c>
      <c r="W30" s="51"/>
      <c r="X30" s="318" t="str">
        <f>+IFERROR(IF(COUNT(W30),ROUND(SUM(W30)/SUM(K30)*100,2),""),0)</f>
        <v/>
      </c>
      <c r="Y30" s="51">
        <v>0</v>
      </c>
      <c r="Z30" s="316"/>
      <c r="AA30" s="11"/>
      <c r="AB30" s="11"/>
      <c r="AC30" s="11">
        <f>IF(SUM(H30:Y30)&gt;0,1,0)</f>
        <v>1</v>
      </c>
    </row>
    <row r="31" spans="5:29" ht="24.75" customHeight="1">
      <c r="E31" s="221">
        <v>17</v>
      </c>
      <c r="F31" s="499" t="s">
        <v>1093</v>
      </c>
      <c r="G31" s="500" t="s">
        <v>1357</v>
      </c>
      <c r="H31" s="51">
        <v>300</v>
      </c>
      <c r="I31" s="51"/>
      <c r="J31" s="51"/>
      <c r="K31" s="501">
        <f>+IFERROR(IF(COUNT(H31:J31),ROUND(SUM(H31:J31),0),""),"")</f>
        <v>300</v>
      </c>
      <c r="L31" s="55">
        <f>+IFERROR(IF(COUNT(K31),ROUND(K31/'Shareholding Pattern'!$L$57*100,2),""),0)</f>
        <v>0</v>
      </c>
      <c r="M31" s="233">
        <f>IF(H31="","",H31)</f>
        <v>300</v>
      </c>
      <c r="N31" s="233"/>
      <c r="O31" s="318">
        <f>+IFERROR(IF(COUNT(M31:N31),ROUND(SUM(M31,N31),2),""),"")</f>
        <v>300</v>
      </c>
      <c r="P31" s="55">
        <f>+IFERROR(IF(COUNT(O31),ROUND(O31/('Shareholding Pattern'!$P$58)*100,2),""),0)</f>
        <v>0</v>
      </c>
      <c r="Q31" s="51"/>
      <c r="R31" s="51"/>
      <c r="S31" s="501" t="str">
        <f>+IFERROR(IF(COUNT(Q31:R31),ROUND(SUM(Q31:R31),0),""),"")</f>
        <v/>
      </c>
      <c r="T31" s="17">
        <f>+IFERROR(IF(COUNT(K31,S31),ROUND(SUM(S31,K31)/SUM('Shareholding Pattern'!$L$57,'Shareholding Pattern'!$T$57)*100,2),""),0)</f>
        <v>0</v>
      </c>
      <c r="U31" s="51"/>
      <c r="V31" s="318" t="str">
        <f>+IFERROR(IF(COUNT(U31),ROUND(SUM(U31)/SUM(K31)*100,2),""),0)</f>
        <v/>
      </c>
      <c r="W31" s="51"/>
      <c r="X31" s="318" t="str">
        <f>+IFERROR(IF(COUNT(W31),ROUND(SUM(W31)/SUM(K31)*100,2),""),0)</f>
        <v/>
      </c>
      <c r="Y31" s="51">
        <v>0</v>
      </c>
      <c r="Z31" s="316"/>
      <c r="AA31" s="11"/>
      <c r="AB31" s="11"/>
      <c r="AC31" s="11">
        <f>IF(SUM(H31:Y31)&gt;0,1,0)</f>
        <v>1</v>
      </c>
    </row>
    <row r="32" spans="5:29" ht="24.75" customHeight="1">
      <c r="E32" s="221">
        <v>18</v>
      </c>
      <c r="F32" s="499" t="s">
        <v>1094</v>
      </c>
      <c r="G32" s="500" t="s">
        <v>1358</v>
      </c>
      <c r="H32" s="51">
        <v>500</v>
      </c>
      <c r="I32" s="51"/>
      <c r="J32" s="51"/>
      <c r="K32" s="501">
        <f>+IFERROR(IF(COUNT(H32:J32),ROUND(SUM(H32:J32),0),""),"")</f>
        <v>500</v>
      </c>
      <c r="L32" s="55">
        <f>+IFERROR(IF(COUNT(K32),ROUND(K32/'Shareholding Pattern'!$L$57*100,2),""),0)</f>
        <v>0</v>
      </c>
      <c r="M32" s="233">
        <f>IF(H32="","",H32)</f>
        <v>500</v>
      </c>
      <c r="N32" s="233"/>
      <c r="O32" s="318">
        <f>+IFERROR(IF(COUNT(M32:N32),ROUND(SUM(M32,N32),2),""),"")</f>
        <v>500</v>
      </c>
      <c r="P32" s="55">
        <f>+IFERROR(IF(COUNT(O32),ROUND(O32/('Shareholding Pattern'!$P$58)*100,2),""),0)</f>
        <v>0</v>
      </c>
      <c r="Q32" s="51"/>
      <c r="R32" s="51"/>
      <c r="S32" s="501" t="str">
        <f>+IFERROR(IF(COUNT(Q32:R32),ROUND(SUM(Q32:R32),0),""),"")</f>
        <v/>
      </c>
      <c r="T32" s="17">
        <f>+IFERROR(IF(COUNT(K32,S32),ROUND(SUM(S32,K32)/SUM('Shareholding Pattern'!$L$57,'Shareholding Pattern'!$T$57)*100,2),""),0)</f>
        <v>0</v>
      </c>
      <c r="U32" s="51"/>
      <c r="V32" s="318" t="str">
        <f>+IFERROR(IF(COUNT(U32),ROUND(SUM(U32)/SUM(K32)*100,2),""),0)</f>
        <v/>
      </c>
      <c r="W32" s="51"/>
      <c r="X32" s="318" t="str">
        <f>+IFERROR(IF(COUNT(W32),ROUND(SUM(W32)/SUM(K32)*100,2),""),0)</f>
        <v/>
      </c>
      <c r="Y32" s="51">
        <v>0</v>
      </c>
      <c r="Z32" s="316"/>
      <c r="AA32" s="11"/>
      <c r="AB32" s="11"/>
      <c r="AC32" s="11">
        <f>IF(SUM(H32:Y32)&gt;0,1,0)</f>
        <v>1</v>
      </c>
    </row>
    <row r="33" spans="5:29" ht="24.75" customHeight="1">
      <c r="E33" s="221">
        <v>19</v>
      </c>
      <c r="F33" s="499" t="s">
        <v>1095</v>
      </c>
      <c r="G33" s="500" t="s">
        <v>1359</v>
      </c>
      <c r="H33" s="51">
        <v>1800</v>
      </c>
      <c r="I33" s="51"/>
      <c r="J33" s="51"/>
      <c r="K33" s="501">
        <f>+IFERROR(IF(COUNT(H33:J33),ROUND(SUM(H33:J33),0),""),"")</f>
        <v>1800</v>
      </c>
      <c r="L33" s="55">
        <f>+IFERROR(IF(COUNT(K33),ROUND(K33/'Shareholding Pattern'!$L$57*100,2),""),0)</f>
        <v>0.02</v>
      </c>
      <c r="M33" s="233">
        <f>IF(H33="","",H33)</f>
        <v>1800</v>
      </c>
      <c r="N33" s="233"/>
      <c r="O33" s="318">
        <f>+IFERROR(IF(COUNT(M33:N33),ROUND(SUM(M33,N33),2),""),"")</f>
        <v>1800</v>
      </c>
      <c r="P33" s="55">
        <f>+IFERROR(IF(COUNT(O33),ROUND(O33/('Shareholding Pattern'!$P$58)*100,2),""),0)</f>
        <v>0.02</v>
      </c>
      <c r="Q33" s="51"/>
      <c r="R33" s="51"/>
      <c r="S33" s="501" t="str">
        <f>+IFERROR(IF(COUNT(Q33:R33),ROUND(SUM(Q33:R33),0),""),"")</f>
        <v/>
      </c>
      <c r="T33" s="17">
        <f>+IFERROR(IF(COUNT(K33,S33),ROUND(SUM(S33,K33)/SUM('Shareholding Pattern'!$L$57,'Shareholding Pattern'!$T$57)*100,2),""),0)</f>
        <v>0.02</v>
      </c>
      <c r="U33" s="51"/>
      <c r="V33" s="318" t="str">
        <f>+IFERROR(IF(COUNT(U33),ROUND(SUM(U33)/SUM(K33)*100,2),""),0)</f>
        <v/>
      </c>
      <c r="W33" s="51"/>
      <c r="X33" s="318" t="str">
        <f>+IFERROR(IF(COUNT(W33),ROUND(SUM(W33)/SUM(K33)*100,2),""),0)</f>
        <v/>
      </c>
      <c r="Y33" s="51">
        <v>0</v>
      </c>
      <c r="Z33" s="316"/>
      <c r="AA33" s="11"/>
      <c r="AB33" s="11"/>
      <c r="AC33" s="11">
        <f>IF(SUM(H33:Y33)&gt;0,1,0)</f>
        <v>1</v>
      </c>
    </row>
    <row r="34" spans="5:29" ht="24.75" customHeight="1">
      <c r="E34" s="221">
        <v>20</v>
      </c>
      <c r="F34" s="499" t="s">
        <v>1096</v>
      </c>
      <c r="G34" s="500" t="s">
        <v>1360</v>
      </c>
      <c r="H34" s="51">
        <v>1800</v>
      </c>
      <c r="I34" s="51"/>
      <c r="J34" s="51"/>
      <c r="K34" s="501">
        <f>+IFERROR(IF(COUNT(H34:J34),ROUND(SUM(H34:J34),0),""),"")</f>
        <v>1800</v>
      </c>
      <c r="L34" s="55">
        <f>+IFERROR(IF(COUNT(K34),ROUND(K34/'Shareholding Pattern'!$L$57*100,2),""),0)</f>
        <v>0.02</v>
      </c>
      <c r="M34" s="233">
        <f>IF(H34="","",H34)</f>
        <v>1800</v>
      </c>
      <c r="N34" s="233"/>
      <c r="O34" s="318">
        <f>+IFERROR(IF(COUNT(M34:N34),ROUND(SUM(M34,N34),2),""),"")</f>
        <v>1800</v>
      </c>
      <c r="P34" s="55">
        <f>+IFERROR(IF(COUNT(O34),ROUND(O34/('Shareholding Pattern'!$P$58)*100,2),""),0)</f>
        <v>0.02</v>
      </c>
      <c r="Q34" s="51"/>
      <c r="R34" s="51"/>
      <c r="S34" s="501" t="str">
        <f>+IFERROR(IF(COUNT(Q34:R34),ROUND(SUM(Q34:R34),0),""),"")</f>
        <v/>
      </c>
      <c r="T34" s="17">
        <f>+IFERROR(IF(COUNT(K34,S34),ROUND(SUM(S34,K34)/SUM('Shareholding Pattern'!$L$57,'Shareholding Pattern'!$T$57)*100,2),""),0)</f>
        <v>0.02</v>
      </c>
      <c r="U34" s="51"/>
      <c r="V34" s="318" t="str">
        <f>+IFERROR(IF(COUNT(U34),ROUND(SUM(U34)/SUM(K34)*100,2),""),0)</f>
        <v/>
      </c>
      <c r="W34" s="51"/>
      <c r="X34" s="318" t="str">
        <f>+IFERROR(IF(COUNT(W34),ROUND(SUM(W34)/SUM(K34)*100,2),""),0)</f>
        <v/>
      </c>
      <c r="Y34" s="51">
        <v>0</v>
      </c>
      <c r="Z34" s="316"/>
      <c r="AA34" s="11"/>
      <c r="AB34" s="11"/>
      <c r="AC34" s="11">
        <f>IF(SUM(H34:Y34)&gt;0,1,0)</f>
        <v>1</v>
      </c>
    </row>
    <row r="35" spans="5:29" ht="24.75" customHeight="1">
      <c r="E35" s="221">
        <v>21</v>
      </c>
      <c r="F35" s="499" t="s">
        <v>1097</v>
      </c>
      <c r="G35" s="500" t="s">
        <v>1361</v>
      </c>
      <c r="H35" s="51">
        <v>1000</v>
      </c>
      <c r="I35" s="51"/>
      <c r="J35" s="51"/>
      <c r="K35" s="501">
        <f>+IFERROR(IF(COUNT(H35:J35),ROUND(SUM(H35:J35),0),""),"")</f>
        <v>1000</v>
      </c>
      <c r="L35" s="55">
        <f>+IFERROR(IF(COUNT(K35),ROUND(K35/'Shareholding Pattern'!$L$57*100,2),""),0)</f>
        <v>0.01</v>
      </c>
      <c r="M35" s="233">
        <f>IF(H35="","",H35)</f>
        <v>1000</v>
      </c>
      <c r="N35" s="233"/>
      <c r="O35" s="318">
        <f>+IFERROR(IF(COUNT(M35:N35),ROUND(SUM(M35,N35),2),""),"")</f>
        <v>1000</v>
      </c>
      <c r="P35" s="55">
        <f>+IFERROR(IF(COUNT(O35),ROUND(O35/('Shareholding Pattern'!$P$58)*100,2),""),0)</f>
        <v>0.01</v>
      </c>
      <c r="Q35" s="51"/>
      <c r="R35" s="51"/>
      <c r="S35" s="501" t="str">
        <f>+IFERROR(IF(COUNT(Q35:R35),ROUND(SUM(Q35:R35),0),""),"")</f>
        <v/>
      </c>
      <c r="T35" s="17">
        <f>+IFERROR(IF(COUNT(K35,S35),ROUND(SUM(S35,K35)/SUM('Shareholding Pattern'!$L$57,'Shareholding Pattern'!$T$57)*100,2),""),0)</f>
        <v>0.01</v>
      </c>
      <c r="U35" s="51"/>
      <c r="V35" s="318" t="str">
        <f>+IFERROR(IF(COUNT(U35),ROUND(SUM(U35)/SUM(K35)*100,2),""),0)</f>
        <v/>
      </c>
      <c r="W35" s="51"/>
      <c r="X35" s="318" t="str">
        <f>+IFERROR(IF(COUNT(W35),ROUND(SUM(W35)/SUM(K35)*100,2),""),0)</f>
        <v/>
      </c>
      <c r="Y35" s="51">
        <v>0</v>
      </c>
      <c r="Z35" s="316"/>
      <c r="AA35" s="11"/>
      <c r="AB35" s="11"/>
      <c r="AC35" s="11">
        <f>IF(SUM(H35:Y35)&gt;0,1,0)</f>
        <v>1</v>
      </c>
    </row>
    <row r="36" spans="5:29" ht="24.75" customHeight="1">
      <c r="E36" s="221">
        <v>22</v>
      </c>
      <c r="F36" s="499" t="s">
        <v>1098</v>
      </c>
      <c r="G36" s="500" t="s">
        <v>1362</v>
      </c>
      <c r="H36" s="51">
        <v>500</v>
      </c>
      <c r="I36" s="51"/>
      <c r="J36" s="51"/>
      <c r="K36" s="501">
        <f>+IFERROR(IF(COUNT(H36:J36),ROUND(SUM(H36:J36),0),""),"")</f>
        <v>500</v>
      </c>
      <c r="L36" s="55">
        <f>+IFERROR(IF(COUNT(K36),ROUND(K36/'Shareholding Pattern'!$L$57*100,2),""),0)</f>
        <v>0</v>
      </c>
      <c r="M36" s="233">
        <f>IF(H36="","",H36)</f>
        <v>500</v>
      </c>
      <c r="N36" s="233"/>
      <c r="O36" s="318">
        <f>+IFERROR(IF(COUNT(M36:N36),ROUND(SUM(M36,N36),2),""),"")</f>
        <v>500</v>
      </c>
      <c r="P36" s="55">
        <f>+IFERROR(IF(COUNT(O36),ROUND(O36/('Shareholding Pattern'!$P$58)*100,2),""),0)</f>
        <v>0</v>
      </c>
      <c r="Q36" s="51"/>
      <c r="R36" s="51"/>
      <c r="S36" s="501" t="str">
        <f>+IFERROR(IF(COUNT(Q36:R36),ROUND(SUM(Q36:R36),0),""),"")</f>
        <v/>
      </c>
      <c r="T36" s="17">
        <f>+IFERROR(IF(COUNT(K36,S36),ROUND(SUM(S36,K36)/SUM('Shareholding Pattern'!$L$57,'Shareholding Pattern'!$T$57)*100,2),""),0)</f>
        <v>0</v>
      </c>
      <c r="U36" s="51"/>
      <c r="V36" s="318" t="str">
        <f>+IFERROR(IF(COUNT(U36),ROUND(SUM(U36)/SUM(K36)*100,2),""),0)</f>
        <v/>
      </c>
      <c r="W36" s="51"/>
      <c r="X36" s="318" t="str">
        <f>+IFERROR(IF(COUNT(W36),ROUND(SUM(W36)/SUM(K36)*100,2),""),0)</f>
        <v/>
      </c>
      <c r="Y36" s="51">
        <v>0</v>
      </c>
      <c r="Z36" s="316"/>
      <c r="AA36" s="11"/>
      <c r="AB36" s="11"/>
      <c r="AC36" s="11">
        <f>IF(SUM(H36:Y36)&gt;0,1,0)</f>
        <v>1</v>
      </c>
    </row>
    <row r="37" spans="5:29" ht="24.75" customHeight="1">
      <c r="E37" s="221">
        <v>23</v>
      </c>
      <c r="F37" s="499" t="s">
        <v>1099</v>
      </c>
      <c r="G37" s="500" t="s">
        <v>1363</v>
      </c>
      <c r="H37" s="51">
        <v>1000</v>
      </c>
      <c r="I37" s="51"/>
      <c r="J37" s="51"/>
      <c r="K37" s="501">
        <f>+IFERROR(IF(COUNT(H37:J37),ROUND(SUM(H37:J37),0),""),"")</f>
        <v>1000</v>
      </c>
      <c r="L37" s="55">
        <f>+IFERROR(IF(COUNT(K37),ROUND(K37/'Shareholding Pattern'!$L$57*100,2),""),0)</f>
        <v>0.01</v>
      </c>
      <c r="M37" s="233">
        <f>IF(H37="","",H37)</f>
        <v>1000</v>
      </c>
      <c r="N37" s="233"/>
      <c r="O37" s="318">
        <f>+IFERROR(IF(COUNT(M37:N37),ROUND(SUM(M37,N37),2),""),"")</f>
        <v>1000</v>
      </c>
      <c r="P37" s="55">
        <f>+IFERROR(IF(COUNT(O37),ROUND(O37/('Shareholding Pattern'!$P$58)*100,2),""),0)</f>
        <v>0.01</v>
      </c>
      <c r="Q37" s="51"/>
      <c r="R37" s="51"/>
      <c r="S37" s="501" t="str">
        <f>+IFERROR(IF(COUNT(Q37:R37),ROUND(SUM(Q37:R37),0),""),"")</f>
        <v/>
      </c>
      <c r="T37" s="17">
        <f>+IFERROR(IF(COUNT(K37,S37),ROUND(SUM(S37,K37)/SUM('Shareholding Pattern'!$L$57,'Shareholding Pattern'!$T$57)*100,2),""),0)</f>
        <v>0.01</v>
      </c>
      <c r="U37" s="51"/>
      <c r="V37" s="318" t="str">
        <f>+IFERROR(IF(COUNT(U37),ROUND(SUM(U37)/SUM(K37)*100,2),""),0)</f>
        <v/>
      </c>
      <c r="W37" s="51"/>
      <c r="X37" s="318" t="str">
        <f>+IFERROR(IF(COUNT(W37),ROUND(SUM(W37)/SUM(K37)*100,2),""),0)</f>
        <v/>
      </c>
      <c r="Y37" s="51">
        <v>0</v>
      </c>
      <c r="Z37" s="316"/>
      <c r="AA37" s="11"/>
      <c r="AB37" s="11"/>
      <c r="AC37" s="11">
        <f>IF(SUM(H37:Y37)&gt;0,1,0)</f>
        <v>1</v>
      </c>
    </row>
    <row r="38" spans="5:29" ht="24.75" customHeight="1">
      <c r="E38" s="221">
        <v>24</v>
      </c>
      <c r="F38" s="499" t="s">
        <v>1100</v>
      </c>
      <c r="G38" s="500" t="s">
        <v>1364</v>
      </c>
      <c r="H38" s="51">
        <v>1000</v>
      </c>
      <c r="I38" s="51"/>
      <c r="J38" s="51"/>
      <c r="K38" s="501">
        <f>+IFERROR(IF(COUNT(H38:J38),ROUND(SUM(H38:J38),0),""),"")</f>
        <v>1000</v>
      </c>
      <c r="L38" s="55">
        <f>+IFERROR(IF(COUNT(K38),ROUND(K38/'Shareholding Pattern'!$L$57*100,2),""),0)</f>
        <v>0.01</v>
      </c>
      <c r="M38" s="233">
        <f>IF(H38="","",H38)</f>
        <v>1000</v>
      </c>
      <c r="N38" s="233"/>
      <c r="O38" s="318">
        <f>+IFERROR(IF(COUNT(M38:N38),ROUND(SUM(M38,N38),2),""),"")</f>
        <v>1000</v>
      </c>
      <c r="P38" s="55">
        <f>+IFERROR(IF(COUNT(O38),ROUND(O38/('Shareholding Pattern'!$P$58)*100,2),""),0)</f>
        <v>0.01</v>
      </c>
      <c r="Q38" s="51"/>
      <c r="R38" s="51"/>
      <c r="S38" s="501" t="str">
        <f>+IFERROR(IF(COUNT(Q38:R38),ROUND(SUM(Q38:R38),0),""),"")</f>
        <v/>
      </c>
      <c r="T38" s="17">
        <f>+IFERROR(IF(COUNT(K38,S38),ROUND(SUM(S38,K38)/SUM('Shareholding Pattern'!$L$57,'Shareholding Pattern'!$T$57)*100,2),""),0)</f>
        <v>0.01</v>
      </c>
      <c r="U38" s="51"/>
      <c r="V38" s="318" t="str">
        <f>+IFERROR(IF(COUNT(U38),ROUND(SUM(U38)/SUM(K38)*100,2),""),0)</f>
        <v/>
      </c>
      <c r="W38" s="51"/>
      <c r="X38" s="318" t="str">
        <f>+IFERROR(IF(COUNT(W38),ROUND(SUM(W38)/SUM(K38)*100,2),""),0)</f>
        <v/>
      </c>
      <c r="Y38" s="51">
        <v>0</v>
      </c>
      <c r="Z38" s="316"/>
      <c r="AA38" s="11"/>
      <c r="AB38" s="11"/>
      <c r="AC38" s="11">
        <f>IF(SUM(H38:Y38)&gt;0,1,0)</f>
        <v>1</v>
      </c>
    </row>
    <row r="39" spans="5:29" ht="24.75" customHeight="1">
      <c r="E39" s="221">
        <v>25</v>
      </c>
      <c r="F39" s="499" t="s">
        <v>1101</v>
      </c>
      <c r="G39" s="500" t="s">
        <v>1365</v>
      </c>
      <c r="H39" s="51">
        <v>500</v>
      </c>
      <c r="I39" s="51"/>
      <c r="J39" s="51"/>
      <c r="K39" s="501">
        <f>+IFERROR(IF(COUNT(H39:J39),ROUND(SUM(H39:J39),0),""),"")</f>
        <v>500</v>
      </c>
      <c r="L39" s="55">
        <f>+IFERROR(IF(COUNT(K39),ROUND(K39/'Shareholding Pattern'!$L$57*100,2),""),0)</f>
        <v>0</v>
      </c>
      <c r="M39" s="233">
        <f>IF(H39="","",H39)</f>
        <v>500</v>
      </c>
      <c r="N39" s="233"/>
      <c r="O39" s="318">
        <f>+IFERROR(IF(COUNT(M39:N39),ROUND(SUM(M39,N39),2),""),"")</f>
        <v>500</v>
      </c>
      <c r="P39" s="55">
        <f>+IFERROR(IF(COUNT(O39),ROUND(O39/('Shareholding Pattern'!$P$58)*100,2),""),0)</f>
        <v>0</v>
      </c>
      <c r="Q39" s="51"/>
      <c r="R39" s="51"/>
      <c r="S39" s="501" t="str">
        <f>+IFERROR(IF(COUNT(Q39:R39),ROUND(SUM(Q39:R39),0),""),"")</f>
        <v/>
      </c>
      <c r="T39" s="17">
        <f>+IFERROR(IF(COUNT(K39,S39),ROUND(SUM(S39,K39)/SUM('Shareholding Pattern'!$L$57,'Shareholding Pattern'!$T$57)*100,2),""),0)</f>
        <v>0</v>
      </c>
      <c r="U39" s="51"/>
      <c r="V39" s="318" t="str">
        <f>+IFERROR(IF(COUNT(U39),ROUND(SUM(U39)/SUM(K39)*100,2),""),0)</f>
        <v/>
      </c>
      <c r="W39" s="51"/>
      <c r="X39" s="318" t="str">
        <f>+IFERROR(IF(COUNT(W39),ROUND(SUM(W39)/SUM(K39)*100,2),""),0)</f>
        <v/>
      </c>
      <c r="Y39" s="51">
        <v>0</v>
      </c>
      <c r="Z39" s="316"/>
      <c r="AA39" s="11"/>
      <c r="AB39" s="11"/>
      <c r="AC39" s="11">
        <f>IF(SUM(H39:Y39)&gt;0,1,0)</f>
        <v>1</v>
      </c>
    </row>
    <row r="40" spans="5:29" ht="24.75" customHeight="1">
      <c r="E40" s="221">
        <v>26</v>
      </c>
      <c r="F40" s="499" t="s">
        <v>1102</v>
      </c>
      <c r="G40" s="500" t="s">
        <v>1366</v>
      </c>
      <c r="H40" s="51">
        <v>1000</v>
      </c>
      <c r="I40" s="51"/>
      <c r="J40" s="51"/>
      <c r="K40" s="501">
        <f>+IFERROR(IF(COUNT(H40:J40),ROUND(SUM(H40:J40),0),""),"")</f>
        <v>1000</v>
      </c>
      <c r="L40" s="55">
        <f>+IFERROR(IF(COUNT(K40),ROUND(K40/'Shareholding Pattern'!$L$57*100,2),""),0)</f>
        <v>0.01</v>
      </c>
      <c r="M40" s="233">
        <f>IF(H40="","",H40)</f>
        <v>1000</v>
      </c>
      <c r="N40" s="233"/>
      <c r="O40" s="318">
        <f>+IFERROR(IF(COUNT(M40:N40),ROUND(SUM(M40,N40),2),""),"")</f>
        <v>1000</v>
      </c>
      <c r="P40" s="55">
        <f>+IFERROR(IF(COUNT(O40),ROUND(O40/('Shareholding Pattern'!$P$58)*100,2),""),0)</f>
        <v>0.01</v>
      </c>
      <c r="Q40" s="51"/>
      <c r="R40" s="51"/>
      <c r="S40" s="501" t="str">
        <f>+IFERROR(IF(COUNT(Q40:R40),ROUND(SUM(Q40:R40),0),""),"")</f>
        <v/>
      </c>
      <c r="T40" s="17">
        <f>+IFERROR(IF(COUNT(K40,S40),ROUND(SUM(S40,K40)/SUM('Shareholding Pattern'!$L$57,'Shareholding Pattern'!$T$57)*100,2),""),0)</f>
        <v>0.01</v>
      </c>
      <c r="U40" s="51"/>
      <c r="V40" s="318" t="str">
        <f>+IFERROR(IF(COUNT(U40),ROUND(SUM(U40)/SUM(K40)*100,2),""),0)</f>
        <v/>
      </c>
      <c r="W40" s="51"/>
      <c r="X40" s="318" t="str">
        <f>+IFERROR(IF(COUNT(W40),ROUND(SUM(W40)/SUM(K40)*100,2),""),0)</f>
        <v/>
      </c>
      <c r="Y40" s="51">
        <v>0</v>
      </c>
      <c r="Z40" s="316"/>
      <c r="AA40" s="11"/>
      <c r="AB40" s="11"/>
      <c r="AC40" s="11">
        <f>IF(SUM(H40:Y40)&gt;0,1,0)</f>
        <v>1</v>
      </c>
    </row>
    <row r="41" spans="5:29" ht="24.75" customHeight="1">
      <c r="E41" s="221">
        <v>27</v>
      </c>
      <c r="F41" s="499" t="s">
        <v>1103</v>
      </c>
      <c r="G41" s="500" t="s">
        <v>1367</v>
      </c>
      <c r="H41" s="51">
        <v>500</v>
      </c>
      <c r="I41" s="51"/>
      <c r="J41" s="51"/>
      <c r="K41" s="501">
        <f>+IFERROR(IF(COUNT(H41:J41),ROUND(SUM(H41:J41),0),""),"")</f>
        <v>500</v>
      </c>
      <c r="L41" s="55">
        <f>+IFERROR(IF(COUNT(K41),ROUND(K41/'Shareholding Pattern'!$L$57*100,2),""),0)</f>
        <v>0</v>
      </c>
      <c r="M41" s="233">
        <f>IF(H41="","",H41)</f>
        <v>500</v>
      </c>
      <c r="N41" s="233"/>
      <c r="O41" s="318">
        <f>+IFERROR(IF(COUNT(M41:N41),ROUND(SUM(M41,N41),2),""),"")</f>
        <v>500</v>
      </c>
      <c r="P41" s="55">
        <f>+IFERROR(IF(COUNT(O41),ROUND(O41/('Shareholding Pattern'!$P$58)*100,2),""),0)</f>
        <v>0</v>
      </c>
      <c r="Q41" s="51"/>
      <c r="R41" s="51"/>
      <c r="S41" s="501" t="str">
        <f>+IFERROR(IF(COUNT(Q41:R41),ROUND(SUM(Q41:R41),0),""),"")</f>
        <v/>
      </c>
      <c r="T41" s="17">
        <f>+IFERROR(IF(COUNT(K41,S41),ROUND(SUM(S41,K41)/SUM('Shareholding Pattern'!$L$57,'Shareholding Pattern'!$T$57)*100,2),""),0)</f>
        <v>0</v>
      </c>
      <c r="U41" s="51"/>
      <c r="V41" s="318" t="str">
        <f>+IFERROR(IF(COUNT(U41),ROUND(SUM(U41)/SUM(K41)*100,2),""),0)</f>
        <v/>
      </c>
      <c r="W41" s="51"/>
      <c r="X41" s="318" t="str">
        <f>+IFERROR(IF(COUNT(W41),ROUND(SUM(W41)/SUM(K41)*100,2),""),0)</f>
        <v/>
      </c>
      <c r="Y41" s="51">
        <v>0</v>
      </c>
      <c r="Z41" s="316"/>
      <c r="AA41" s="11"/>
      <c r="AB41" s="11"/>
      <c r="AC41" s="11">
        <f>IF(SUM(H41:Y41)&gt;0,1,0)</f>
        <v>1</v>
      </c>
    </row>
    <row r="42" spans="5:29" ht="24.75" customHeight="1">
      <c r="E42" s="221">
        <v>28</v>
      </c>
      <c r="F42" s="499" t="s">
        <v>1104</v>
      </c>
      <c r="G42" s="500" t="s">
        <v>1368</v>
      </c>
      <c r="H42" s="51">
        <v>1000</v>
      </c>
      <c r="I42" s="51"/>
      <c r="J42" s="51"/>
      <c r="K42" s="501">
        <f>+IFERROR(IF(COUNT(H42:J42),ROUND(SUM(H42:J42),0),""),"")</f>
        <v>1000</v>
      </c>
      <c r="L42" s="55">
        <f>+IFERROR(IF(COUNT(K42),ROUND(K42/'Shareholding Pattern'!$L$57*100,2),""),0)</f>
        <v>0.01</v>
      </c>
      <c r="M42" s="233">
        <f>IF(H42="","",H42)</f>
        <v>1000</v>
      </c>
      <c r="N42" s="233"/>
      <c r="O42" s="318">
        <f>+IFERROR(IF(COUNT(M42:N42),ROUND(SUM(M42,N42),2),""),"")</f>
        <v>1000</v>
      </c>
      <c r="P42" s="55">
        <f>+IFERROR(IF(COUNT(O42),ROUND(O42/('Shareholding Pattern'!$P$58)*100,2),""),0)</f>
        <v>0.01</v>
      </c>
      <c r="Q42" s="51"/>
      <c r="R42" s="51"/>
      <c r="S42" s="501" t="str">
        <f>+IFERROR(IF(COUNT(Q42:R42),ROUND(SUM(Q42:R42),0),""),"")</f>
        <v/>
      </c>
      <c r="T42" s="17">
        <f>+IFERROR(IF(COUNT(K42,S42),ROUND(SUM(S42,K42)/SUM('Shareholding Pattern'!$L$57,'Shareholding Pattern'!$T$57)*100,2),""),0)</f>
        <v>0.01</v>
      </c>
      <c r="U42" s="51"/>
      <c r="V42" s="318" t="str">
        <f>+IFERROR(IF(COUNT(U42),ROUND(SUM(U42)/SUM(K42)*100,2),""),0)</f>
        <v/>
      </c>
      <c r="W42" s="51"/>
      <c r="X42" s="318" t="str">
        <f>+IFERROR(IF(COUNT(W42),ROUND(SUM(W42)/SUM(K42)*100,2),""),0)</f>
        <v/>
      </c>
      <c r="Y42" s="51">
        <v>0</v>
      </c>
      <c r="Z42" s="316"/>
      <c r="AA42" s="11"/>
      <c r="AB42" s="11"/>
      <c r="AC42" s="11">
        <f>IF(SUM(H42:Y42)&gt;0,1,0)</f>
        <v>1</v>
      </c>
    </row>
    <row r="43" spans="5:29" ht="24.75" customHeight="1">
      <c r="E43" s="221">
        <v>29</v>
      </c>
      <c r="F43" s="499" t="s">
        <v>1105</v>
      </c>
      <c r="G43" s="500" t="s">
        <v>1369</v>
      </c>
      <c r="H43" s="51">
        <v>500</v>
      </c>
      <c r="I43" s="51"/>
      <c r="J43" s="51"/>
      <c r="K43" s="501">
        <f>+IFERROR(IF(COUNT(H43:J43),ROUND(SUM(H43:J43),0),""),"")</f>
        <v>500</v>
      </c>
      <c r="L43" s="55">
        <f>+IFERROR(IF(COUNT(K43),ROUND(K43/'Shareholding Pattern'!$L$57*100,2),""),0)</f>
        <v>0</v>
      </c>
      <c r="M43" s="233">
        <f>IF(H43="","",H43)</f>
        <v>500</v>
      </c>
      <c r="N43" s="233"/>
      <c r="O43" s="318">
        <f>+IFERROR(IF(COUNT(M43:N43),ROUND(SUM(M43,N43),2),""),"")</f>
        <v>500</v>
      </c>
      <c r="P43" s="55">
        <f>+IFERROR(IF(COUNT(O43),ROUND(O43/('Shareholding Pattern'!$P$58)*100,2),""),0)</f>
        <v>0</v>
      </c>
      <c r="Q43" s="51"/>
      <c r="R43" s="51"/>
      <c r="S43" s="501" t="str">
        <f>+IFERROR(IF(COUNT(Q43:R43),ROUND(SUM(Q43:R43),0),""),"")</f>
        <v/>
      </c>
      <c r="T43" s="17">
        <f>+IFERROR(IF(COUNT(K43,S43),ROUND(SUM(S43,K43)/SUM('Shareholding Pattern'!$L$57,'Shareholding Pattern'!$T$57)*100,2),""),0)</f>
        <v>0</v>
      </c>
      <c r="U43" s="51"/>
      <c r="V43" s="318" t="str">
        <f>+IFERROR(IF(COUNT(U43),ROUND(SUM(U43)/SUM(K43)*100,2),""),0)</f>
        <v/>
      </c>
      <c r="W43" s="51"/>
      <c r="X43" s="318" t="str">
        <f>+IFERROR(IF(COUNT(W43),ROUND(SUM(W43)/SUM(K43)*100,2),""),0)</f>
        <v/>
      </c>
      <c r="Y43" s="51">
        <v>0</v>
      </c>
      <c r="Z43" s="316"/>
      <c r="AA43" s="11"/>
      <c r="AB43" s="11"/>
      <c r="AC43" s="11">
        <f>IF(SUM(H43:Y43)&gt;0,1,0)</f>
        <v>1</v>
      </c>
    </row>
    <row r="44" spans="5:29" ht="24.75" customHeight="1">
      <c r="E44" s="221">
        <v>30</v>
      </c>
      <c r="F44" s="499" t="s">
        <v>1106</v>
      </c>
      <c r="G44" s="500" t="s">
        <v>1370</v>
      </c>
      <c r="H44" s="51">
        <v>1800</v>
      </c>
      <c r="I44" s="51"/>
      <c r="J44" s="51"/>
      <c r="K44" s="501">
        <f>+IFERROR(IF(COUNT(H44:J44),ROUND(SUM(H44:J44),0),""),"")</f>
        <v>1800</v>
      </c>
      <c r="L44" s="55">
        <f>+IFERROR(IF(COUNT(K44),ROUND(K44/'Shareholding Pattern'!$L$57*100,2),""),0)</f>
        <v>0.02</v>
      </c>
      <c r="M44" s="233">
        <f>IF(H44="","",H44)</f>
        <v>1800</v>
      </c>
      <c r="N44" s="233"/>
      <c r="O44" s="318">
        <f>+IFERROR(IF(COUNT(M44:N44),ROUND(SUM(M44,N44),2),""),"")</f>
        <v>1800</v>
      </c>
      <c r="P44" s="55">
        <f>+IFERROR(IF(COUNT(O44),ROUND(O44/('Shareholding Pattern'!$P$58)*100,2),""),0)</f>
        <v>0.02</v>
      </c>
      <c r="Q44" s="51"/>
      <c r="R44" s="51"/>
      <c r="S44" s="501" t="str">
        <f>+IFERROR(IF(COUNT(Q44:R44),ROUND(SUM(Q44:R44),0),""),"")</f>
        <v/>
      </c>
      <c r="T44" s="17">
        <f>+IFERROR(IF(COUNT(K44,S44),ROUND(SUM(S44,K44)/SUM('Shareholding Pattern'!$L$57,'Shareholding Pattern'!$T$57)*100,2),""),0)</f>
        <v>0.02</v>
      </c>
      <c r="U44" s="51"/>
      <c r="V44" s="318" t="str">
        <f>+IFERROR(IF(COUNT(U44),ROUND(SUM(U44)/SUM(K44)*100,2),""),0)</f>
        <v/>
      </c>
      <c r="W44" s="51"/>
      <c r="X44" s="318" t="str">
        <f>+IFERROR(IF(COUNT(W44),ROUND(SUM(W44)/SUM(K44)*100,2),""),0)</f>
        <v/>
      </c>
      <c r="Y44" s="51">
        <v>0</v>
      </c>
      <c r="Z44" s="316"/>
      <c r="AA44" s="11"/>
      <c r="AB44" s="11"/>
      <c r="AC44" s="11">
        <f>IF(SUM(H44:Y44)&gt;0,1,0)</f>
        <v>1</v>
      </c>
    </row>
    <row r="45" spans="5:29" ht="24.75" customHeight="1">
      <c r="E45" s="221">
        <v>31</v>
      </c>
      <c r="F45" s="499" t="s">
        <v>1107</v>
      </c>
      <c r="G45" s="500" t="s">
        <v>1371</v>
      </c>
      <c r="H45" s="51">
        <v>300</v>
      </c>
      <c r="I45" s="51"/>
      <c r="J45" s="51"/>
      <c r="K45" s="501">
        <f>+IFERROR(IF(COUNT(H45:J45),ROUND(SUM(H45:J45),0),""),"")</f>
        <v>300</v>
      </c>
      <c r="L45" s="55">
        <f>+IFERROR(IF(COUNT(K45),ROUND(K45/'Shareholding Pattern'!$L$57*100,2),""),0)</f>
        <v>0</v>
      </c>
      <c r="M45" s="233">
        <f>IF(H45="","",H45)</f>
        <v>300</v>
      </c>
      <c r="N45" s="233"/>
      <c r="O45" s="318">
        <f>+IFERROR(IF(COUNT(M45:N45),ROUND(SUM(M45,N45),2),""),"")</f>
        <v>300</v>
      </c>
      <c r="P45" s="55">
        <f>+IFERROR(IF(COUNT(O45),ROUND(O45/('Shareholding Pattern'!$P$58)*100,2),""),0)</f>
        <v>0</v>
      </c>
      <c r="Q45" s="51"/>
      <c r="R45" s="51"/>
      <c r="S45" s="501" t="str">
        <f>+IFERROR(IF(COUNT(Q45:R45),ROUND(SUM(Q45:R45),0),""),"")</f>
        <v/>
      </c>
      <c r="T45" s="17">
        <f>+IFERROR(IF(COUNT(K45,S45),ROUND(SUM(S45,K45)/SUM('Shareholding Pattern'!$L$57,'Shareholding Pattern'!$T$57)*100,2),""),0)</f>
        <v>0</v>
      </c>
      <c r="U45" s="51"/>
      <c r="V45" s="318" t="str">
        <f>+IFERROR(IF(COUNT(U45),ROUND(SUM(U45)/SUM(K45)*100,2),""),0)</f>
        <v/>
      </c>
      <c r="W45" s="51"/>
      <c r="X45" s="318" t="str">
        <f>+IFERROR(IF(COUNT(W45),ROUND(SUM(W45)/SUM(K45)*100,2),""),0)</f>
        <v/>
      </c>
      <c r="Y45" s="51">
        <v>0</v>
      </c>
      <c r="Z45" s="316"/>
      <c r="AA45" s="11"/>
      <c r="AB45" s="11"/>
      <c r="AC45" s="11">
        <f>IF(SUM(H45:Y45)&gt;0,1,0)</f>
        <v>1</v>
      </c>
    </row>
    <row r="46" spans="5:29" ht="24.75" customHeight="1">
      <c r="E46" s="221">
        <v>32</v>
      </c>
      <c r="F46" s="499" t="s">
        <v>1108</v>
      </c>
      <c r="G46" s="500" t="s">
        <v>1372</v>
      </c>
      <c r="H46" s="51">
        <v>500</v>
      </c>
      <c r="I46" s="51"/>
      <c r="J46" s="51"/>
      <c r="K46" s="501">
        <f>+IFERROR(IF(COUNT(H46:J46),ROUND(SUM(H46:J46),0),""),"")</f>
        <v>500</v>
      </c>
      <c r="L46" s="55">
        <f>+IFERROR(IF(COUNT(K46),ROUND(K46/'Shareholding Pattern'!$L$57*100,2),""),0)</f>
        <v>0</v>
      </c>
      <c r="M46" s="233">
        <f>IF(H46="","",H46)</f>
        <v>500</v>
      </c>
      <c r="N46" s="233"/>
      <c r="O46" s="318">
        <f>+IFERROR(IF(COUNT(M46:N46),ROUND(SUM(M46,N46),2),""),"")</f>
        <v>500</v>
      </c>
      <c r="P46" s="55">
        <f>+IFERROR(IF(COUNT(O46),ROUND(O46/('Shareholding Pattern'!$P$58)*100,2),""),0)</f>
        <v>0</v>
      </c>
      <c r="Q46" s="51"/>
      <c r="R46" s="51"/>
      <c r="S46" s="501" t="str">
        <f>+IFERROR(IF(COUNT(Q46:R46),ROUND(SUM(Q46:R46),0),""),"")</f>
        <v/>
      </c>
      <c r="T46" s="17">
        <f>+IFERROR(IF(COUNT(K46,S46),ROUND(SUM(S46,K46)/SUM('Shareholding Pattern'!$L$57,'Shareholding Pattern'!$T$57)*100,2),""),0)</f>
        <v>0</v>
      </c>
      <c r="U46" s="51"/>
      <c r="V46" s="318" t="str">
        <f>+IFERROR(IF(COUNT(U46),ROUND(SUM(U46)/SUM(K46)*100,2),""),0)</f>
        <v/>
      </c>
      <c r="W46" s="51"/>
      <c r="X46" s="318" t="str">
        <f>+IFERROR(IF(COUNT(W46),ROUND(SUM(W46)/SUM(K46)*100,2),""),0)</f>
        <v/>
      </c>
      <c r="Y46" s="51">
        <v>0</v>
      </c>
      <c r="Z46" s="316"/>
      <c r="AA46" s="11"/>
      <c r="AB46" s="11"/>
      <c r="AC46" s="11">
        <f>IF(SUM(H46:Y46)&gt;0,1,0)</f>
        <v>1</v>
      </c>
    </row>
    <row r="47" spans="5:29" ht="24.75" customHeight="1">
      <c r="E47" s="221">
        <v>33</v>
      </c>
      <c r="F47" s="499" t="s">
        <v>1109</v>
      </c>
      <c r="G47" s="500" t="s">
        <v>1373</v>
      </c>
      <c r="H47" s="51">
        <v>1500</v>
      </c>
      <c r="I47" s="51"/>
      <c r="J47" s="51"/>
      <c r="K47" s="501">
        <f>+IFERROR(IF(COUNT(H47:J47),ROUND(SUM(H47:J47),0),""),"")</f>
        <v>1500</v>
      </c>
      <c r="L47" s="55">
        <f>+IFERROR(IF(COUNT(K47),ROUND(K47/'Shareholding Pattern'!$L$57*100,2),""),0)</f>
        <v>0.01</v>
      </c>
      <c r="M47" s="233">
        <f>IF(H47="","",H47)</f>
        <v>1500</v>
      </c>
      <c r="N47" s="233"/>
      <c r="O47" s="318">
        <f>+IFERROR(IF(COUNT(M47:N47),ROUND(SUM(M47,N47),2),""),"")</f>
        <v>1500</v>
      </c>
      <c r="P47" s="55">
        <f>+IFERROR(IF(COUNT(O47),ROUND(O47/('Shareholding Pattern'!$P$58)*100,2),""),0)</f>
        <v>0.01</v>
      </c>
      <c r="Q47" s="51"/>
      <c r="R47" s="51"/>
      <c r="S47" s="501" t="str">
        <f>+IFERROR(IF(COUNT(Q47:R47),ROUND(SUM(Q47:R47),0),""),"")</f>
        <v/>
      </c>
      <c r="T47" s="17">
        <f>+IFERROR(IF(COUNT(K47,S47),ROUND(SUM(S47,K47)/SUM('Shareholding Pattern'!$L$57,'Shareholding Pattern'!$T$57)*100,2),""),0)</f>
        <v>0.01</v>
      </c>
      <c r="U47" s="51"/>
      <c r="V47" s="318" t="str">
        <f>+IFERROR(IF(COUNT(U47),ROUND(SUM(U47)/SUM(K47)*100,2),""),0)</f>
        <v/>
      </c>
      <c r="W47" s="51"/>
      <c r="X47" s="318" t="str">
        <f>+IFERROR(IF(COUNT(W47),ROUND(SUM(W47)/SUM(K47)*100,2),""),0)</f>
        <v/>
      </c>
      <c r="Y47" s="51">
        <v>0</v>
      </c>
      <c r="Z47" s="316"/>
      <c r="AA47" s="11"/>
      <c r="AB47" s="11"/>
      <c r="AC47" s="11">
        <f>IF(SUM(H47:Y47)&gt;0,1,0)</f>
        <v>1</v>
      </c>
    </row>
    <row r="48" spans="5:29" ht="24.75" customHeight="1">
      <c r="E48" s="221">
        <v>34</v>
      </c>
      <c r="F48" s="499" t="s">
        <v>1110</v>
      </c>
      <c r="G48" s="500" t="s">
        <v>1374</v>
      </c>
      <c r="H48" s="51">
        <v>500</v>
      </c>
      <c r="I48" s="51"/>
      <c r="J48" s="51"/>
      <c r="K48" s="501">
        <f>+IFERROR(IF(COUNT(H48:J48),ROUND(SUM(H48:J48),0),""),"")</f>
        <v>500</v>
      </c>
      <c r="L48" s="55">
        <f>+IFERROR(IF(COUNT(K48),ROUND(K48/'Shareholding Pattern'!$L$57*100,2),""),0)</f>
        <v>0</v>
      </c>
      <c r="M48" s="233">
        <f>IF(H48="","",H48)</f>
        <v>500</v>
      </c>
      <c r="N48" s="233"/>
      <c r="O48" s="318">
        <f>+IFERROR(IF(COUNT(M48:N48),ROUND(SUM(M48,N48),2),""),"")</f>
        <v>500</v>
      </c>
      <c r="P48" s="55">
        <f>+IFERROR(IF(COUNT(O48),ROUND(O48/('Shareholding Pattern'!$P$58)*100,2),""),0)</f>
        <v>0</v>
      </c>
      <c r="Q48" s="51"/>
      <c r="R48" s="51"/>
      <c r="S48" s="501" t="str">
        <f>+IFERROR(IF(COUNT(Q48:R48),ROUND(SUM(Q48:R48),0),""),"")</f>
        <v/>
      </c>
      <c r="T48" s="17">
        <f>+IFERROR(IF(COUNT(K48,S48),ROUND(SUM(S48,K48)/SUM('Shareholding Pattern'!$L$57,'Shareholding Pattern'!$T$57)*100,2),""),0)</f>
        <v>0</v>
      </c>
      <c r="U48" s="51"/>
      <c r="V48" s="318" t="str">
        <f>+IFERROR(IF(COUNT(U48),ROUND(SUM(U48)/SUM(K48)*100,2),""),0)</f>
        <v/>
      </c>
      <c r="W48" s="51"/>
      <c r="X48" s="318" t="str">
        <f>+IFERROR(IF(COUNT(W48),ROUND(SUM(W48)/SUM(K48)*100,2),""),0)</f>
        <v/>
      </c>
      <c r="Y48" s="51">
        <v>0</v>
      </c>
      <c r="Z48" s="316"/>
      <c r="AA48" s="11"/>
      <c r="AB48" s="11"/>
      <c r="AC48" s="11">
        <f>IF(SUM(H48:Y48)&gt;0,1,0)</f>
        <v>1</v>
      </c>
    </row>
    <row r="49" spans="5:29" ht="24.75" customHeight="1">
      <c r="E49" s="221">
        <v>35</v>
      </c>
      <c r="F49" s="499" t="s">
        <v>1111</v>
      </c>
      <c r="G49" s="500" t="s">
        <v>1375</v>
      </c>
      <c r="H49" s="51">
        <v>1900</v>
      </c>
      <c r="I49" s="51"/>
      <c r="J49" s="51"/>
      <c r="K49" s="501">
        <f>+IFERROR(IF(COUNT(H49:J49),ROUND(SUM(H49:J49),0),""),"")</f>
        <v>1900</v>
      </c>
      <c r="L49" s="55">
        <f>+IFERROR(IF(COUNT(K49),ROUND(K49/'Shareholding Pattern'!$L$57*100,2),""),0)</f>
        <v>0.02</v>
      </c>
      <c r="M49" s="233">
        <f>IF(H49="","",H49)</f>
        <v>1900</v>
      </c>
      <c r="N49" s="233"/>
      <c r="O49" s="318">
        <f>+IFERROR(IF(COUNT(M49:N49),ROUND(SUM(M49,N49),2),""),"")</f>
        <v>1900</v>
      </c>
      <c r="P49" s="55">
        <f>+IFERROR(IF(COUNT(O49),ROUND(O49/('Shareholding Pattern'!$P$58)*100,2),""),0)</f>
        <v>0.02</v>
      </c>
      <c r="Q49" s="51"/>
      <c r="R49" s="51"/>
      <c r="S49" s="501" t="str">
        <f>+IFERROR(IF(COUNT(Q49:R49),ROUND(SUM(Q49:R49),0),""),"")</f>
        <v/>
      </c>
      <c r="T49" s="17">
        <f>+IFERROR(IF(COUNT(K49,S49),ROUND(SUM(S49,K49)/SUM('Shareholding Pattern'!$L$57,'Shareholding Pattern'!$T$57)*100,2),""),0)</f>
        <v>0.02</v>
      </c>
      <c r="U49" s="51"/>
      <c r="V49" s="318" t="str">
        <f>+IFERROR(IF(COUNT(U49),ROUND(SUM(U49)/SUM(K49)*100,2),""),0)</f>
        <v/>
      </c>
      <c r="W49" s="51"/>
      <c r="X49" s="318" t="str">
        <f>+IFERROR(IF(COUNT(W49),ROUND(SUM(W49)/SUM(K49)*100,2),""),0)</f>
        <v/>
      </c>
      <c r="Y49" s="51">
        <v>0</v>
      </c>
      <c r="Z49" s="316"/>
      <c r="AA49" s="11"/>
      <c r="AB49" s="11"/>
      <c r="AC49" s="11">
        <f>IF(SUM(H49:Y49)&gt;0,1,0)</f>
        <v>1</v>
      </c>
    </row>
    <row r="50" spans="5:29" ht="24.75" customHeight="1">
      <c r="E50" s="221">
        <v>36</v>
      </c>
      <c r="F50" s="499" t="s">
        <v>1112</v>
      </c>
      <c r="G50" s="500" t="s">
        <v>1376</v>
      </c>
      <c r="H50" s="51">
        <v>500</v>
      </c>
      <c r="I50" s="51"/>
      <c r="J50" s="51"/>
      <c r="K50" s="501">
        <f>+IFERROR(IF(COUNT(H50:J50),ROUND(SUM(H50:J50),0),""),"")</f>
        <v>500</v>
      </c>
      <c r="L50" s="55">
        <f>+IFERROR(IF(COUNT(K50),ROUND(K50/'Shareholding Pattern'!$L$57*100,2),""),0)</f>
        <v>0</v>
      </c>
      <c r="M50" s="233">
        <f>IF(H50="","",H50)</f>
        <v>500</v>
      </c>
      <c r="N50" s="233"/>
      <c r="O50" s="318">
        <f>+IFERROR(IF(COUNT(M50:N50),ROUND(SUM(M50,N50),2),""),"")</f>
        <v>500</v>
      </c>
      <c r="P50" s="55">
        <f>+IFERROR(IF(COUNT(O50),ROUND(O50/('Shareholding Pattern'!$P$58)*100,2),""),0)</f>
        <v>0</v>
      </c>
      <c r="Q50" s="51"/>
      <c r="R50" s="51"/>
      <c r="S50" s="501" t="str">
        <f>+IFERROR(IF(COUNT(Q50:R50),ROUND(SUM(Q50:R50),0),""),"")</f>
        <v/>
      </c>
      <c r="T50" s="17">
        <f>+IFERROR(IF(COUNT(K50,S50),ROUND(SUM(S50,K50)/SUM('Shareholding Pattern'!$L$57,'Shareholding Pattern'!$T$57)*100,2),""),0)</f>
        <v>0</v>
      </c>
      <c r="U50" s="51"/>
      <c r="V50" s="318" t="str">
        <f>+IFERROR(IF(COUNT(U50),ROUND(SUM(U50)/SUM(K50)*100,2),""),0)</f>
        <v/>
      </c>
      <c r="W50" s="51"/>
      <c r="X50" s="318" t="str">
        <f>+IFERROR(IF(COUNT(W50),ROUND(SUM(W50)/SUM(K50)*100,2),""),0)</f>
        <v/>
      </c>
      <c r="Y50" s="51">
        <v>0</v>
      </c>
      <c r="Z50" s="316"/>
      <c r="AA50" s="11"/>
      <c r="AB50" s="11"/>
      <c r="AC50" s="11">
        <f>IF(SUM(H50:Y50)&gt;0,1,0)</f>
        <v>1</v>
      </c>
    </row>
    <row r="51" spans="5:29" ht="24.75" customHeight="1">
      <c r="E51" s="221">
        <v>37</v>
      </c>
      <c r="F51" s="499" t="s">
        <v>1113</v>
      </c>
      <c r="G51" s="500" t="s">
        <v>1377</v>
      </c>
      <c r="H51" s="51">
        <v>500</v>
      </c>
      <c r="I51" s="51"/>
      <c r="J51" s="51"/>
      <c r="K51" s="501">
        <f>+IFERROR(IF(COUNT(H51:J51),ROUND(SUM(H51:J51),0),""),"")</f>
        <v>500</v>
      </c>
      <c r="L51" s="55">
        <f>+IFERROR(IF(COUNT(K51),ROUND(K51/'Shareholding Pattern'!$L$57*100,2),""),0)</f>
        <v>0</v>
      </c>
      <c r="M51" s="233">
        <f>IF(H51="","",H51)</f>
        <v>500</v>
      </c>
      <c r="N51" s="233"/>
      <c r="O51" s="318">
        <f>+IFERROR(IF(COUNT(M51:N51),ROUND(SUM(M51,N51),2),""),"")</f>
        <v>500</v>
      </c>
      <c r="P51" s="55">
        <f>+IFERROR(IF(COUNT(O51),ROUND(O51/('Shareholding Pattern'!$P$58)*100,2),""),0)</f>
        <v>0</v>
      </c>
      <c r="Q51" s="51"/>
      <c r="R51" s="51"/>
      <c r="S51" s="501" t="str">
        <f>+IFERROR(IF(COUNT(Q51:R51),ROUND(SUM(Q51:R51),0),""),"")</f>
        <v/>
      </c>
      <c r="T51" s="17">
        <f>+IFERROR(IF(COUNT(K51,S51),ROUND(SUM(S51,K51)/SUM('Shareholding Pattern'!$L$57,'Shareholding Pattern'!$T$57)*100,2),""),0)</f>
        <v>0</v>
      </c>
      <c r="U51" s="51"/>
      <c r="V51" s="318" t="str">
        <f>+IFERROR(IF(COUNT(U51),ROUND(SUM(U51)/SUM(K51)*100,2),""),0)</f>
        <v/>
      </c>
      <c r="W51" s="51"/>
      <c r="X51" s="318" t="str">
        <f>+IFERROR(IF(COUNT(W51),ROUND(SUM(W51)/SUM(K51)*100,2),""),0)</f>
        <v/>
      </c>
      <c r="Y51" s="51">
        <v>0</v>
      </c>
      <c r="Z51" s="316"/>
      <c r="AA51" s="11"/>
      <c r="AB51" s="11"/>
      <c r="AC51" s="11">
        <f>IF(SUM(H51:Y51)&gt;0,1,0)</f>
        <v>1</v>
      </c>
    </row>
    <row r="52" spans="5:29" ht="24.75" customHeight="1">
      <c r="E52" s="221">
        <v>38</v>
      </c>
      <c r="F52" s="499" t="s">
        <v>1114</v>
      </c>
      <c r="G52" s="500" t="s">
        <v>1378</v>
      </c>
      <c r="H52" s="51">
        <v>500</v>
      </c>
      <c r="I52" s="51"/>
      <c r="J52" s="51"/>
      <c r="K52" s="501">
        <f>+IFERROR(IF(COUNT(H52:J52),ROUND(SUM(H52:J52),0),""),"")</f>
        <v>500</v>
      </c>
      <c r="L52" s="55">
        <f>+IFERROR(IF(COUNT(K52),ROUND(K52/'Shareholding Pattern'!$L$57*100,2),""),0)</f>
        <v>0</v>
      </c>
      <c r="M52" s="233">
        <f>IF(H52="","",H52)</f>
        <v>500</v>
      </c>
      <c r="N52" s="233"/>
      <c r="O52" s="318">
        <f>+IFERROR(IF(COUNT(M52:N52),ROUND(SUM(M52,N52),2),""),"")</f>
        <v>500</v>
      </c>
      <c r="P52" s="55">
        <f>+IFERROR(IF(COUNT(O52),ROUND(O52/('Shareholding Pattern'!$P$58)*100,2),""),0)</f>
        <v>0</v>
      </c>
      <c r="Q52" s="51"/>
      <c r="R52" s="51"/>
      <c r="S52" s="501" t="str">
        <f>+IFERROR(IF(COUNT(Q52:R52),ROUND(SUM(Q52:R52),0),""),"")</f>
        <v/>
      </c>
      <c r="T52" s="17">
        <f>+IFERROR(IF(COUNT(K52,S52),ROUND(SUM(S52,K52)/SUM('Shareholding Pattern'!$L$57,'Shareholding Pattern'!$T$57)*100,2),""),0)</f>
        <v>0</v>
      </c>
      <c r="U52" s="51"/>
      <c r="V52" s="318" t="str">
        <f>+IFERROR(IF(COUNT(U52),ROUND(SUM(U52)/SUM(K52)*100,2),""),0)</f>
        <v/>
      </c>
      <c r="W52" s="51"/>
      <c r="X52" s="318" t="str">
        <f>+IFERROR(IF(COUNT(W52),ROUND(SUM(W52)/SUM(K52)*100,2),""),0)</f>
        <v/>
      </c>
      <c r="Y52" s="51">
        <v>0</v>
      </c>
      <c r="Z52" s="316"/>
      <c r="AA52" s="11"/>
      <c r="AB52" s="11"/>
      <c r="AC52" s="11">
        <f>IF(SUM(H52:Y52)&gt;0,1,0)</f>
        <v>1</v>
      </c>
    </row>
    <row r="53" spans="5:29" ht="24.75" customHeight="1">
      <c r="E53" s="221">
        <v>39</v>
      </c>
      <c r="F53" s="499" t="s">
        <v>1115</v>
      </c>
      <c r="G53" s="500" t="s">
        <v>1379</v>
      </c>
      <c r="H53" s="51">
        <v>500</v>
      </c>
      <c r="I53" s="51"/>
      <c r="J53" s="51"/>
      <c r="K53" s="501">
        <f>+IFERROR(IF(COUNT(H53:J53),ROUND(SUM(H53:J53),0),""),"")</f>
        <v>500</v>
      </c>
      <c r="L53" s="55">
        <f>+IFERROR(IF(COUNT(K53),ROUND(K53/'Shareholding Pattern'!$L$57*100,2),""),0)</f>
        <v>0</v>
      </c>
      <c r="M53" s="233">
        <f>IF(H53="","",H53)</f>
        <v>500</v>
      </c>
      <c r="N53" s="233"/>
      <c r="O53" s="318">
        <f>+IFERROR(IF(COUNT(M53:N53),ROUND(SUM(M53,N53),2),""),"")</f>
        <v>500</v>
      </c>
      <c r="P53" s="55">
        <f>+IFERROR(IF(COUNT(O53),ROUND(O53/('Shareholding Pattern'!$P$58)*100,2),""),0)</f>
        <v>0</v>
      </c>
      <c r="Q53" s="51"/>
      <c r="R53" s="51"/>
      <c r="S53" s="501" t="str">
        <f>+IFERROR(IF(COUNT(Q53:R53),ROUND(SUM(Q53:R53),0),""),"")</f>
        <v/>
      </c>
      <c r="T53" s="17">
        <f>+IFERROR(IF(COUNT(K53,S53),ROUND(SUM(S53,K53)/SUM('Shareholding Pattern'!$L$57,'Shareholding Pattern'!$T$57)*100,2),""),0)</f>
        <v>0</v>
      </c>
      <c r="U53" s="51"/>
      <c r="V53" s="318" t="str">
        <f>+IFERROR(IF(COUNT(U53),ROUND(SUM(U53)/SUM(K53)*100,2),""),0)</f>
        <v/>
      </c>
      <c r="W53" s="51"/>
      <c r="X53" s="318" t="str">
        <f>+IFERROR(IF(COUNT(W53),ROUND(SUM(W53)/SUM(K53)*100,2),""),0)</f>
        <v/>
      </c>
      <c r="Y53" s="51">
        <v>0</v>
      </c>
      <c r="Z53" s="316"/>
      <c r="AA53" s="11"/>
      <c r="AB53" s="11"/>
      <c r="AC53" s="11">
        <f>IF(SUM(H53:Y53)&gt;0,1,0)</f>
        <v>1</v>
      </c>
    </row>
    <row r="54" spans="5:29" ht="24.75" customHeight="1">
      <c r="E54" s="221">
        <v>40</v>
      </c>
      <c r="F54" s="499" t="s">
        <v>1116</v>
      </c>
      <c r="G54" s="500" t="s">
        <v>1380</v>
      </c>
      <c r="H54" s="51">
        <v>1000</v>
      </c>
      <c r="I54" s="51"/>
      <c r="J54" s="51"/>
      <c r="K54" s="501">
        <f>+IFERROR(IF(COUNT(H54:J54),ROUND(SUM(H54:J54),0),""),"")</f>
        <v>1000</v>
      </c>
      <c r="L54" s="55">
        <f>+IFERROR(IF(COUNT(K54),ROUND(K54/'Shareholding Pattern'!$L$57*100,2),""),0)</f>
        <v>0.01</v>
      </c>
      <c r="M54" s="233">
        <f>IF(H54="","",H54)</f>
        <v>1000</v>
      </c>
      <c r="N54" s="233"/>
      <c r="O54" s="318">
        <f>+IFERROR(IF(COUNT(M54:N54),ROUND(SUM(M54,N54),2),""),"")</f>
        <v>1000</v>
      </c>
      <c r="P54" s="55">
        <f>+IFERROR(IF(COUNT(O54),ROUND(O54/('Shareholding Pattern'!$P$58)*100,2),""),0)</f>
        <v>0.01</v>
      </c>
      <c r="Q54" s="51"/>
      <c r="R54" s="51"/>
      <c r="S54" s="501" t="str">
        <f>+IFERROR(IF(COUNT(Q54:R54),ROUND(SUM(Q54:R54),0),""),"")</f>
        <v/>
      </c>
      <c r="T54" s="17">
        <f>+IFERROR(IF(COUNT(K54,S54),ROUND(SUM(S54,K54)/SUM('Shareholding Pattern'!$L$57,'Shareholding Pattern'!$T$57)*100,2),""),0)</f>
        <v>0.01</v>
      </c>
      <c r="U54" s="51"/>
      <c r="V54" s="318" t="str">
        <f>+IFERROR(IF(COUNT(U54),ROUND(SUM(U54)/SUM(K54)*100,2),""),0)</f>
        <v/>
      </c>
      <c r="W54" s="51"/>
      <c r="X54" s="318" t="str">
        <f>+IFERROR(IF(COUNT(W54),ROUND(SUM(W54)/SUM(K54)*100,2),""),0)</f>
        <v/>
      </c>
      <c r="Y54" s="51">
        <v>0</v>
      </c>
      <c r="Z54" s="316"/>
      <c r="AA54" s="11"/>
      <c r="AB54" s="11"/>
      <c r="AC54" s="11">
        <f>IF(SUM(H54:Y54)&gt;0,1,0)</f>
        <v>1</v>
      </c>
    </row>
    <row r="55" spans="5:29" ht="24.75" customHeight="1">
      <c r="E55" s="221">
        <v>41</v>
      </c>
      <c r="F55" s="499" t="s">
        <v>1117</v>
      </c>
      <c r="G55" s="500" t="s">
        <v>1381</v>
      </c>
      <c r="H55" s="51">
        <v>500</v>
      </c>
      <c r="I55" s="51"/>
      <c r="J55" s="51"/>
      <c r="K55" s="501">
        <f>+IFERROR(IF(COUNT(H55:J55),ROUND(SUM(H55:J55),0),""),"")</f>
        <v>500</v>
      </c>
      <c r="L55" s="55">
        <f>+IFERROR(IF(COUNT(K55),ROUND(K55/'Shareholding Pattern'!$L$57*100,2),""),0)</f>
        <v>0</v>
      </c>
      <c r="M55" s="233">
        <f>IF(H55="","",H55)</f>
        <v>500</v>
      </c>
      <c r="N55" s="233"/>
      <c r="O55" s="318">
        <f>+IFERROR(IF(COUNT(M55:N55),ROUND(SUM(M55,N55),2),""),"")</f>
        <v>500</v>
      </c>
      <c r="P55" s="55">
        <f>+IFERROR(IF(COUNT(O55),ROUND(O55/('Shareholding Pattern'!$P$58)*100,2),""),0)</f>
        <v>0</v>
      </c>
      <c r="Q55" s="51"/>
      <c r="R55" s="51"/>
      <c r="S55" s="501" t="str">
        <f>+IFERROR(IF(COUNT(Q55:R55),ROUND(SUM(Q55:R55),0),""),"")</f>
        <v/>
      </c>
      <c r="T55" s="17">
        <f>+IFERROR(IF(COUNT(K55,S55),ROUND(SUM(S55,K55)/SUM('Shareholding Pattern'!$L$57,'Shareholding Pattern'!$T$57)*100,2),""),0)</f>
        <v>0</v>
      </c>
      <c r="U55" s="51"/>
      <c r="V55" s="318" t="str">
        <f>+IFERROR(IF(COUNT(U55),ROUND(SUM(U55)/SUM(K55)*100,2),""),0)</f>
        <v/>
      </c>
      <c r="W55" s="51"/>
      <c r="X55" s="318" t="str">
        <f>+IFERROR(IF(COUNT(W55),ROUND(SUM(W55)/SUM(K55)*100,2),""),0)</f>
        <v/>
      </c>
      <c r="Y55" s="51">
        <v>0</v>
      </c>
      <c r="Z55" s="316"/>
      <c r="AA55" s="11"/>
      <c r="AB55" s="11"/>
      <c r="AC55" s="11">
        <f>IF(SUM(H55:Y55)&gt;0,1,0)</f>
        <v>1</v>
      </c>
    </row>
    <row r="56" spans="5:29" ht="24.75" customHeight="1">
      <c r="E56" s="221">
        <v>42</v>
      </c>
      <c r="F56" s="499" t="s">
        <v>1118</v>
      </c>
      <c r="G56" s="500" t="s">
        <v>1382</v>
      </c>
      <c r="H56" s="51">
        <v>500</v>
      </c>
      <c r="I56" s="51"/>
      <c r="J56" s="51"/>
      <c r="K56" s="501">
        <f>+IFERROR(IF(COUNT(H56:J56),ROUND(SUM(H56:J56),0),""),"")</f>
        <v>500</v>
      </c>
      <c r="L56" s="55">
        <f>+IFERROR(IF(COUNT(K56),ROUND(K56/'Shareholding Pattern'!$L$57*100,2),""),0)</f>
        <v>0</v>
      </c>
      <c r="M56" s="233">
        <f>IF(H56="","",H56)</f>
        <v>500</v>
      </c>
      <c r="N56" s="233"/>
      <c r="O56" s="318">
        <f>+IFERROR(IF(COUNT(M56:N56),ROUND(SUM(M56,N56),2),""),"")</f>
        <v>500</v>
      </c>
      <c r="P56" s="55">
        <f>+IFERROR(IF(COUNT(O56),ROUND(O56/('Shareholding Pattern'!$P$58)*100,2),""),0)</f>
        <v>0</v>
      </c>
      <c r="Q56" s="51"/>
      <c r="R56" s="51"/>
      <c r="S56" s="501" t="str">
        <f>+IFERROR(IF(COUNT(Q56:R56),ROUND(SUM(Q56:R56),0),""),"")</f>
        <v/>
      </c>
      <c r="T56" s="17">
        <f>+IFERROR(IF(COUNT(K56,S56),ROUND(SUM(S56,K56)/SUM('Shareholding Pattern'!$L$57,'Shareholding Pattern'!$T$57)*100,2),""),0)</f>
        <v>0</v>
      </c>
      <c r="U56" s="51"/>
      <c r="V56" s="318" t="str">
        <f>+IFERROR(IF(COUNT(U56),ROUND(SUM(U56)/SUM(K56)*100,2),""),0)</f>
        <v/>
      </c>
      <c r="W56" s="51"/>
      <c r="X56" s="318" t="str">
        <f>+IFERROR(IF(COUNT(W56),ROUND(SUM(W56)/SUM(K56)*100,2),""),0)</f>
        <v/>
      </c>
      <c r="Y56" s="51">
        <v>0</v>
      </c>
      <c r="Z56" s="316"/>
      <c r="AA56" s="11"/>
      <c r="AB56" s="11"/>
      <c r="AC56" s="11">
        <f>IF(SUM(H56:Y56)&gt;0,1,0)</f>
        <v>1</v>
      </c>
    </row>
    <row r="57" spans="5:29" ht="24.75" customHeight="1">
      <c r="E57" s="221">
        <v>43</v>
      </c>
      <c r="F57" s="499" t="s">
        <v>1119</v>
      </c>
      <c r="G57" s="500" t="s">
        <v>1383</v>
      </c>
      <c r="H57" s="51">
        <v>500</v>
      </c>
      <c r="I57" s="51"/>
      <c r="J57" s="51"/>
      <c r="K57" s="501">
        <f>+IFERROR(IF(COUNT(H57:J57),ROUND(SUM(H57:J57),0),""),"")</f>
        <v>500</v>
      </c>
      <c r="L57" s="55">
        <f>+IFERROR(IF(COUNT(K57),ROUND(K57/'Shareholding Pattern'!$L$57*100,2),""),0)</f>
        <v>0</v>
      </c>
      <c r="M57" s="233">
        <f>IF(H57="","",H57)</f>
        <v>500</v>
      </c>
      <c r="N57" s="233"/>
      <c r="O57" s="318">
        <f>+IFERROR(IF(COUNT(M57:N57),ROUND(SUM(M57,N57),2),""),"")</f>
        <v>500</v>
      </c>
      <c r="P57" s="55">
        <f>+IFERROR(IF(COUNT(O57),ROUND(O57/('Shareholding Pattern'!$P$58)*100,2),""),0)</f>
        <v>0</v>
      </c>
      <c r="Q57" s="51"/>
      <c r="R57" s="51"/>
      <c r="S57" s="501" t="str">
        <f>+IFERROR(IF(COUNT(Q57:R57),ROUND(SUM(Q57:R57),0),""),"")</f>
        <v/>
      </c>
      <c r="T57" s="17">
        <f>+IFERROR(IF(COUNT(K57,S57),ROUND(SUM(S57,K57)/SUM('Shareholding Pattern'!$L$57,'Shareholding Pattern'!$T$57)*100,2),""),0)</f>
        <v>0</v>
      </c>
      <c r="U57" s="51"/>
      <c r="V57" s="318" t="str">
        <f>+IFERROR(IF(COUNT(U57),ROUND(SUM(U57)/SUM(K57)*100,2),""),0)</f>
        <v/>
      </c>
      <c r="W57" s="51"/>
      <c r="X57" s="318" t="str">
        <f>+IFERROR(IF(COUNT(W57),ROUND(SUM(W57)/SUM(K57)*100,2),""),0)</f>
        <v/>
      </c>
      <c r="Y57" s="51">
        <v>0</v>
      </c>
      <c r="Z57" s="316"/>
      <c r="AA57" s="11"/>
      <c r="AB57" s="11"/>
      <c r="AC57" s="11">
        <f>IF(SUM(H57:Y57)&gt;0,1,0)</f>
        <v>1</v>
      </c>
    </row>
    <row r="58" spans="5:29" ht="24.75" customHeight="1">
      <c r="E58" s="221">
        <v>44</v>
      </c>
      <c r="F58" s="499" t="s">
        <v>1120</v>
      </c>
      <c r="G58" s="500" t="s">
        <v>1384</v>
      </c>
      <c r="H58" s="51">
        <v>1000</v>
      </c>
      <c r="I58" s="51"/>
      <c r="J58" s="51"/>
      <c r="K58" s="501">
        <f>+IFERROR(IF(COUNT(H58:J58),ROUND(SUM(H58:J58),0),""),"")</f>
        <v>1000</v>
      </c>
      <c r="L58" s="55">
        <f>+IFERROR(IF(COUNT(K58),ROUND(K58/'Shareholding Pattern'!$L$57*100,2),""),0)</f>
        <v>0.01</v>
      </c>
      <c r="M58" s="233">
        <f>IF(H58="","",H58)</f>
        <v>1000</v>
      </c>
      <c r="N58" s="233"/>
      <c r="O58" s="318">
        <f>+IFERROR(IF(COUNT(M58:N58),ROUND(SUM(M58,N58),2),""),"")</f>
        <v>1000</v>
      </c>
      <c r="P58" s="55">
        <f>+IFERROR(IF(COUNT(O58),ROUND(O58/('Shareholding Pattern'!$P$58)*100,2),""),0)</f>
        <v>0.01</v>
      </c>
      <c r="Q58" s="51"/>
      <c r="R58" s="51"/>
      <c r="S58" s="501" t="str">
        <f>+IFERROR(IF(COUNT(Q58:R58),ROUND(SUM(Q58:R58),0),""),"")</f>
        <v/>
      </c>
      <c r="T58" s="17">
        <f>+IFERROR(IF(COUNT(K58,S58),ROUND(SUM(S58,K58)/SUM('Shareholding Pattern'!$L$57,'Shareholding Pattern'!$T$57)*100,2),""),0)</f>
        <v>0.01</v>
      </c>
      <c r="U58" s="51"/>
      <c r="V58" s="318" t="str">
        <f>+IFERROR(IF(COUNT(U58),ROUND(SUM(U58)/SUM(K58)*100,2),""),0)</f>
        <v/>
      </c>
      <c r="W58" s="51"/>
      <c r="X58" s="318" t="str">
        <f>+IFERROR(IF(COUNT(W58),ROUND(SUM(W58)/SUM(K58)*100,2),""),0)</f>
        <v/>
      </c>
      <c r="Y58" s="51">
        <v>0</v>
      </c>
      <c r="Z58" s="316"/>
      <c r="AA58" s="11"/>
      <c r="AB58" s="11"/>
      <c r="AC58" s="11">
        <f>IF(SUM(H58:Y58)&gt;0,1,0)</f>
        <v>1</v>
      </c>
    </row>
    <row r="59" spans="5:29" ht="24.75" customHeight="1">
      <c r="E59" s="221">
        <v>45</v>
      </c>
      <c r="F59" s="499" t="s">
        <v>1121</v>
      </c>
      <c r="G59" s="500" t="s">
        <v>1385</v>
      </c>
      <c r="H59" s="51">
        <v>500</v>
      </c>
      <c r="I59" s="51"/>
      <c r="J59" s="51"/>
      <c r="K59" s="501">
        <f>+IFERROR(IF(COUNT(H59:J59),ROUND(SUM(H59:J59),0),""),"")</f>
        <v>500</v>
      </c>
      <c r="L59" s="55">
        <f>+IFERROR(IF(COUNT(K59),ROUND(K59/'Shareholding Pattern'!$L$57*100,2),""),0)</f>
        <v>0</v>
      </c>
      <c r="M59" s="233">
        <f>IF(H59="","",H59)</f>
        <v>500</v>
      </c>
      <c r="N59" s="233"/>
      <c r="O59" s="318">
        <f>+IFERROR(IF(COUNT(M59:N59),ROUND(SUM(M59,N59),2),""),"")</f>
        <v>500</v>
      </c>
      <c r="P59" s="55">
        <f>+IFERROR(IF(COUNT(O59),ROUND(O59/('Shareholding Pattern'!$P$58)*100,2),""),0)</f>
        <v>0</v>
      </c>
      <c r="Q59" s="51"/>
      <c r="R59" s="51"/>
      <c r="S59" s="501" t="str">
        <f>+IFERROR(IF(COUNT(Q59:R59),ROUND(SUM(Q59:R59),0),""),"")</f>
        <v/>
      </c>
      <c r="T59" s="17">
        <f>+IFERROR(IF(COUNT(K59,S59),ROUND(SUM(S59,K59)/SUM('Shareholding Pattern'!$L$57,'Shareholding Pattern'!$T$57)*100,2),""),0)</f>
        <v>0</v>
      </c>
      <c r="U59" s="51"/>
      <c r="V59" s="318" t="str">
        <f>+IFERROR(IF(COUNT(U59),ROUND(SUM(U59)/SUM(K59)*100,2),""),0)</f>
        <v/>
      </c>
      <c r="W59" s="51"/>
      <c r="X59" s="318" t="str">
        <f>+IFERROR(IF(COUNT(W59),ROUND(SUM(W59)/SUM(K59)*100,2),""),0)</f>
        <v/>
      </c>
      <c r="Y59" s="51">
        <v>0</v>
      </c>
      <c r="Z59" s="316"/>
      <c r="AA59" s="11"/>
      <c r="AB59" s="11"/>
      <c r="AC59" s="11">
        <f>IF(SUM(H59:Y59)&gt;0,1,0)</f>
        <v>1</v>
      </c>
    </row>
    <row r="60" spans="5:29" ht="24.75" customHeight="1">
      <c r="E60" s="221">
        <v>46</v>
      </c>
      <c r="F60" s="499" t="s">
        <v>1122</v>
      </c>
      <c r="G60" s="500" t="s">
        <v>1386</v>
      </c>
      <c r="H60" s="51">
        <v>500</v>
      </c>
      <c r="I60" s="51"/>
      <c r="J60" s="51"/>
      <c r="K60" s="501">
        <f>+IFERROR(IF(COUNT(H60:J60),ROUND(SUM(H60:J60),0),""),"")</f>
        <v>500</v>
      </c>
      <c r="L60" s="55">
        <f>+IFERROR(IF(COUNT(K60),ROUND(K60/'Shareholding Pattern'!$L$57*100,2),""),0)</f>
        <v>0</v>
      </c>
      <c r="M60" s="233">
        <f>IF(H60="","",H60)</f>
        <v>500</v>
      </c>
      <c r="N60" s="233"/>
      <c r="O60" s="318">
        <f>+IFERROR(IF(COUNT(M60:N60),ROUND(SUM(M60,N60),2),""),"")</f>
        <v>500</v>
      </c>
      <c r="P60" s="55">
        <f>+IFERROR(IF(COUNT(O60),ROUND(O60/('Shareholding Pattern'!$P$58)*100,2),""),0)</f>
        <v>0</v>
      </c>
      <c r="Q60" s="51"/>
      <c r="R60" s="51"/>
      <c r="S60" s="501" t="str">
        <f>+IFERROR(IF(COUNT(Q60:R60),ROUND(SUM(Q60:R60),0),""),"")</f>
        <v/>
      </c>
      <c r="T60" s="17">
        <f>+IFERROR(IF(COUNT(K60,S60),ROUND(SUM(S60,K60)/SUM('Shareholding Pattern'!$L$57,'Shareholding Pattern'!$T$57)*100,2),""),0)</f>
        <v>0</v>
      </c>
      <c r="U60" s="51"/>
      <c r="V60" s="318" t="str">
        <f>+IFERROR(IF(COUNT(U60),ROUND(SUM(U60)/SUM(K60)*100,2),""),0)</f>
        <v/>
      </c>
      <c r="W60" s="51"/>
      <c r="X60" s="318" t="str">
        <f>+IFERROR(IF(COUNT(W60),ROUND(SUM(W60)/SUM(K60)*100,2),""),0)</f>
        <v/>
      </c>
      <c r="Y60" s="51">
        <v>0</v>
      </c>
      <c r="Z60" s="316"/>
      <c r="AA60" s="11"/>
      <c r="AB60" s="11"/>
      <c r="AC60" s="11">
        <f>IF(SUM(H60:Y60)&gt;0,1,0)</f>
        <v>1</v>
      </c>
    </row>
    <row r="61" spans="5:29" ht="24.75" customHeight="1">
      <c r="E61" s="221">
        <v>47</v>
      </c>
      <c r="F61" s="499" t="s">
        <v>1123</v>
      </c>
      <c r="G61" s="500" t="s">
        <v>1387</v>
      </c>
      <c r="H61" s="51">
        <v>500</v>
      </c>
      <c r="I61" s="51"/>
      <c r="J61" s="51"/>
      <c r="K61" s="501">
        <f>+IFERROR(IF(COUNT(H61:J61),ROUND(SUM(H61:J61),0),""),"")</f>
        <v>500</v>
      </c>
      <c r="L61" s="55">
        <f>+IFERROR(IF(COUNT(K61),ROUND(K61/'Shareholding Pattern'!$L$57*100,2),""),0)</f>
        <v>0</v>
      </c>
      <c r="M61" s="233">
        <f>IF(H61="","",H61)</f>
        <v>500</v>
      </c>
      <c r="N61" s="233"/>
      <c r="O61" s="318">
        <f>+IFERROR(IF(COUNT(M61:N61),ROUND(SUM(M61,N61),2),""),"")</f>
        <v>500</v>
      </c>
      <c r="P61" s="55">
        <f>+IFERROR(IF(COUNT(O61),ROUND(O61/('Shareholding Pattern'!$P$58)*100,2),""),0)</f>
        <v>0</v>
      </c>
      <c r="Q61" s="51"/>
      <c r="R61" s="51"/>
      <c r="S61" s="501" t="str">
        <f>+IFERROR(IF(COUNT(Q61:R61),ROUND(SUM(Q61:R61),0),""),"")</f>
        <v/>
      </c>
      <c r="T61" s="17">
        <f>+IFERROR(IF(COUNT(K61,S61),ROUND(SUM(S61,K61)/SUM('Shareholding Pattern'!$L$57,'Shareholding Pattern'!$T$57)*100,2),""),0)</f>
        <v>0</v>
      </c>
      <c r="U61" s="51"/>
      <c r="V61" s="318" t="str">
        <f>+IFERROR(IF(COUNT(U61),ROUND(SUM(U61)/SUM(K61)*100,2),""),0)</f>
        <v/>
      </c>
      <c r="W61" s="51"/>
      <c r="X61" s="318" t="str">
        <f>+IFERROR(IF(COUNT(W61),ROUND(SUM(W61)/SUM(K61)*100,2),""),0)</f>
        <v/>
      </c>
      <c r="Y61" s="51">
        <v>0</v>
      </c>
      <c r="Z61" s="316"/>
      <c r="AA61" s="11"/>
      <c r="AB61" s="11"/>
      <c r="AC61" s="11">
        <f>IF(SUM(H61:Y61)&gt;0,1,0)</f>
        <v>1</v>
      </c>
    </row>
    <row r="62" spans="5:29" ht="24.75" customHeight="1">
      <c r="E62" s="221">
        <v>48</v>
      </c>
      <c r="F62" s="499" t="s">
        <v>1124</v>
      </c>
      <c r="G62" s="500" t="s">
        <v>1388</v>
      </c>
      <c r="H62" s="51">
        <v>1000</v>
      </c>
      <c r="I62" s="51"/>
      <c r="J62" s="51"/>
      <c r="K62" s="501">
        <f>+IFERROR(IF(COUNT(H62:J62),ROUND(SUM(H62:J62),0),""),"")</f>
        <v>1000</v>
      </c>
      <c r="L62" s="55">
        <f>+IFERROR(IF(COUNT(K62),ROUND(K62/'Shareholding Pattern'!$L$57*100,2),""),0)</f>
        <v>0.01</v>
      </c>
      <c r="M62" s="233">
        <f>IF(H62="","",H62)</f>
        <v>1000</v>
      </c>
      <c r="N62" s="233"/>
      <c r="O62" s="318">
        <f>+IFERROR(IF(COUNT(M62:N62),ROUND(SUM(M62,N62),2),""),"")</f>
        <v>1000</v>
      </c>
      <c r="P62" s="55">
        <f>+IFERROR(IF(COUNT(O62),ROUND(O62/('Shareholding Pattern'!$P$58)*100,2),""),0)</f>
        <v>0.01</v>
      </c>
      <c r="Q62" s="51"/>
      <c r="R62" s="51"/>
      <c r="S62" s="501" t="str">
        <f>+IFERROR(IF(COUNT(Q62:R62),ROUND(SUM(Q62:R62),0),""),"")</f>
        <v/>
      </c>
      <c r="T62" s="17">
        <f>+IFERROR(IF(COUNT(K62,S62),ROUND(SUM(S62,K62)/SUM('Shareholding Pattern'!$L$57,'Shareholding Pattern'!$T$57)*100,2),""),0)</f>
        <v>0.01</v>
      </c>
      <c r="U62" s="51"/>
      <c r="V62" s="318" t="str">
        <f>+IFERROR(IF(COUNT(U62),ROUND(SUM(U62)/SUM(K62)*100,2),""),0)</f>
        <v/>
      </c>
      <c r="W62" s="51"/>
      <c r="X62" s="318" t="str">
        <f>+IFERROR(IF(COUNT(W62),ROUND(SUM(W62)/SUM(K62)*100,2),""),0)</f>
        <v/>
      </c>
      <c r="Y62" s="51">
        <v>0</v>
      </c>
      <c r="Z62" s="316"/>
      <c r="AA62" s="11"/>
      <c r="AB62" s="11"/>
      <c r="AC62" s="11">
        <f>IF(SUM(H62:Y62)&gt;0,1,0)</f>
        <v>1</v>
      </c>
    </row>
    <row r="63" spans="5:29" ht="24.75" customHeight="1">
      <c r="E63" s="221">
        <v>49</v>
      </c>
      <c r="F63" s="499" t="s">
        <v>1125</v>
      </c>
      <c r="G63" s="500" t="s">
        <v>1389</v>
      </c>
      <c r="H63" s="51">
        <v>500</v>
      </c>
      <c r="I63" s="51"/>
      <c r="J63" s="51"/>
      <c r="K63" s="501">
        <f>+IFERROR(IF(COUNT(H63:J63),ROUND(SUM(H63:J63),0),""),"")</f>
        <v>500</v>
      </c>
      <c r="L63" s="55">
        <f>+IFERROR(IF(COUNT(K63),ROUND(K63/'Shareholding Pattern'!$L$57*100,2),""),0)</f>
        <v>0</v>
      </c>
      <c r="M63" s="233">
        <f>IF(H63="","",H63)</f>
        <v>500</v>
      </c>
      <c r="N63" s="233"/>
      <c r="O63" s="318">
        <f>+IFERROR(IF(COUNT(M63:N63),ROUND(SUM(M63,N63),2),""),"")</f>
        <v>500</v>
      </c>
      <c r="P63" s="55">
        <f>+IFERROR(IF(COUNT(O63),ROUND(O63/('Shareholding Pattern'!$P$58)*100,2),""),0)</f>
        <v>0</v>
      </c>
      <c r="Q63" s="51"/>
      <c r="R63" s="51"/>
      <c r="S63" s="501" t="str">
        <f>+IFERROR(IF(COUNT(Q63:R63),ROUND(SUM(Q63:R63),0),""),"")</f>
        <v/>
      </c>
      <c r="T63" s="17">
        <f>+IFERROR(IF(COUNT(K63,S63),ROUND(SUM(S63,K63)/SUM('Shareholding Pattern'!$L$57,'Shareholding Pattern'!$T$57)*100,2),""),0)</f>
        <v>0</v>
      </c>
      <c r="U63" s="51"/>
      <c r="V63" s="318" t="str">
        <f>+IFERROR(IF(COUNT(U63),ROUND(SUM(U63)/SUM(K63)*100,2),""),0)</f>
        <v/>
      </c>
      <c r="W63" s="51"/>
      <c r="X63" s="318" t="str">
        <f>+IFERROR(IF(COUNT(W63),ROUND(SUM(W63)/SUM(K63)*100,2),""),0)</f>
        <v/>
      </c>
      <c r="Y63" s="51">
        <v>0</v>
      </c>
      <c r="Z63" s="316"/>
      <c r="AA63" s="11"/>
      <c r="AB63" s="11"/>
      <c r="AC63" s="11">
        <f>IF(SUM(H63:Y63)&gt;0,1,0)</f>
        <v>1</v>
      </c>
    </row>
    <row r="64" spans="5:29" ht="24.75" customHeight="1">
      <c r="E64" s="221">
        <v>50</v>
      </c>
      <c r="F64" s="499" t="s">
        <v>1126</v>
      </c>
      <c r="G64" s="500" t="s">
        <v>1390</v>
      </c>
      <c r="H64" s="51">
        <v>1000</v>
      </c>
      <c r="I64" s="51"/>
      <c r="J64" s="51"/>
      <c r="K64" s="501">
        <f>+IFERROR(IF(COUNT(H64:J64),ROUND(SUM(H64:J64),0),""),"")</f>
        <v>1000</v>
      </c>
      <c r="L64" s="55">
        <f>+IFERROR(IF(COUNT(K64),ROUND(K64/'Shareholding Pattern'!$L$57*100,2),""),0)</f>
        <v>0.01</v>
      </c>
      <c r="M64" s="233">
        <f>IF(H64="","",H64)</f>
        <v>1000</v>
      </c>
      <c r="N64" s="233"/>
      <c r="O64" s="318">
        <f>+IFERROR(IF(COUNT(M64:N64),ROUND(SUM(M64,N64),2),""),"")</f>
        <v>1000</v>
      </c>
      <c r="P64" s="55">
        <f>+IFERROR(IF(COUNT(O64),ROUND(O64/('Shareholding Pattern'!$P$58)*100,2),""),0)</f>
        <v>0.01</v>
      </c>
      <c r="Q64" s="51"/>
      <c r="R64" s="51"/>
      <c r="S64" s="501" t="str">
        <f>+IFERROR(IF(COUNT(Q64:R64),ROUND(SUM(Q64:R64),0),""),"")</f>
        <v/>
      </c>
      <c r="T64" s="17">
        <f>+IFERROR(IF(COUNT(K64,S64),ROUND(SUM(S64,K64)/SUM('Shareholding Pattern'!$L$57,'Shareholding Pattern'!$T$57)*100,2),""),0)</f>
        <v>0.01</v>
      </c>
      <c r="U64" s="51"/>
      <c r="V64" s="318" t="str">
        <f>+IFERROR(IF(COUNT(U64),ROUND(SUM(U64)/SUM(K64)*100,2),""),0)</f>
        <v/>
      </c>
      <c r="W64" s="51"/>
      <c r="X64" s="318" t="str">
        <f>+IFERROR(IF(COUNT(W64),ROUND(SUM(W64)/SUM(K64)*100,2),""),0)</f>
        <v/>
      </c>
      <c r="Y64" s="51">
        <v>0</v>
      </c>
      <c r="Z64" s="316"/>
      <c r="AA64" s="11"/>
      <c r="AB64" s="11"/>
      <c r="AC64" s="11">
        <f>IF(SUM(H64:Y64)&gt;0,1,0)</f>
        <v>1</v>
      </c>
    </row>
    <row r="65" spans="5:29" ht="24.75" customHeight="1">
      <c r="E65" s="221">
        <v>51</v>
      </c>
      <c r="F65" s="499" t="s">
        <v>1127</v>
      </c>
      <c r="G65" s="500" t="s">
        <v>1391</v>
      </c>
      <c r="H65" s="51">
        <v>1000</v>
      </c>
      <c r="I65" s="51"/>
      <c r="J65" s="51"/>
      <c r="K65" s="501">
        <f>+IFERROR(IF(COUNT(H65:J65),ROUND(SUM(H65:J65),0),""),"")</f>
        <v>1000</v>
      </c>
      <c r="L65" s="55">
        <f>+IFERROR(IF(COUNT(K65),ROUND(K65/'Shareholding Pattern'!$L$57*100,2),""),0)</f>
        <v>0.01</v>
      </c>
      <c r="M65" s="233">
        <f>IF(H65="","",H65)</f>
        <v>1000</v>
      </c>
      <c r="N65" s="233"/>
      <c r="O65" s="318">
        <f>+IFERROR(IF(COUNT(M65:N65),ROUND(SUM(M65,N65),2),""),"")</f>
        <v>1000</v>
      </c>
      <c r="P65" s="55">
        <f>+IFERROR(IF(COUNT(O65),ROUND(O65/('Shareholding Pattern'!$P$58)*100,2),""),0)</f>
        <v>0.01</v>
      </c>
      <c r="Q65" s="51"/>
      <c r="R65" s="51"/>
      <c r="S65" s="501" t="str">
        <f>+IFERROR(IF(COUNT(Q65:R65),ROUND(SUM(Q65:R65),0),""),"")</f>
        <v/>
      </c>
      <c r="T65" s="17">
        <f>+IFERROR(IF(COUNT(K65,S65),ROUND(SUM(S65,K65)/SUM('Shareholding Pattern'!$L$57,'Shareholding Pattern'!$T$57)*100,2),""),0)</f>
        <v>0.01</v>
      </c>
      <c r="U65" s="51"/>
      <c r="V65" s="318" t="str">
        <f>+IFERROR(IF(COUNT(U65),ROUND(SUM(U65)/SUM(K65)*100,2),""),0)</f>
        <v/>
      </c>
      <c r="W65" s="51"/>
      <c r="X65" s="318" t="str">
        <f>+IFERROR(IF(COUNT(W65),ROUND(SUM(W65)/SUM(K65)*100,2),""),0)</f>
        <v/>
      </c>
      <c r="Y65" s="51">
        <v>0</v>
      </c>
      <c r="Z65" s="316"/>
      <c r="AA65" s="11"/>
      <c r="AB65" s="11"/>
      <c r="AC65" s="11">
        <f>IF(SUM(H65:Y65)&gt;0,1,0)</f>
        <v>1</v>
      </c>
    </row>
    <row r="66" spans="5:29" ht="24.75" customHeight="1">
      <c r="E66" s="221">
        <v>52</v>
      </c>
      <c r="F66" s="499" t="s">
        <v>1128</v>
      </c>
      <c r="G66" s="500" t="s">
        <v>1392</v>
      </c>
      <c r="H66" s="51">
        <v>1000</v>
      </c>
      <c r="I66" s="51"/>
      <c r="J66" s="51"/>
      <c r="K66" s="501">
        <f>+IFERROR(IF(COUNT(H66:J66),ROUND(SUM(H66:J66),0),""),"")</f>
        <v>1000</v>
      </c>
      <c r="L66" s="55">
        <f>+IFERROR(IF(COUNT(K66),ROUND(K66/'Shareholding Pattern'!$L$57*100,2),""),0)</f>
        <v>0.01</v>
      </c>
      <c r="M66" s="233">
        <f>IF(H66="","",H66)</f>
        <v>1000</v>
      </c>
      <c r="N66" s="233"/>
      <c r="O66" s="318">
        <f>+IFERROR(IF(COUNT(M66:N66),ROUND(SUM(M66,N66),2),""),"")</f>
        <v>1000</v>
      </c>
      <c r="P66" s="55">
        <f>+IFERROR(IF(COUNT(O66),ROUND(O66/('Shareholding Pattern'!$P$58)*100,2),""),0)</f>
        <v>0.01</v>
      </c>
      <c r="Q66" s="51"/>
      <c r="R66" s="51"/>
      <c r="S66" s="501" t="str">
        <f>+IFERROR(IF(COUNT(Q66:R66),ROUND(SUM(Q66:R66),0),""),"")</f>
        <v/>
      </c>
      <c r="T66" s="17">
        <f>+IFERROR(IF(COUNT(K66,S66),ROUND(SUM(S66,K66)/SUM('Shareholding Pattern'!$L$57,'Shareholding Pattern'!$T$57)*100,2),""),0)</f>
        <v>0.01</v>
      </c>
      <c r="U66" s="51"/>
      <c r="V66" s="318" t="str">
        <f>+IFERROR(IF(COUNT(U66),ROUND(SUM(U66)/SUM(K66)*100,2),""),0)</f>
        <v/>
      </c>
      <c r="W66" s="51"/>
      <c r="X66" s="318" t="str">
        <f>+IFERROR(IF(COUNT(W66),ROUND(SUM(W66)/SUM(K66)*100,2),""),0)</f>
        <v/>
      </c>
      <c r="Y66" s="51">
        <v>0</v>
      </c>
      <c r="Z66" s="316"/>
      <c r="AA66" s="11"/>
      <c r="AB66" s="11"/>
      <c r="AC66" s="11">
        <f>IF(SUM(H66:Y66)&gt;0,1,0)</f>
        <v>1</v>
      </c>
    </row>
    <row r="67" spans="5:29" ht="24.75" customHeight="1">
      <c r="E67" s="221">
        <v>53</v>
      </c>
      <c r="F67" s="499" t="s">
        <v>1129</v>
      </c>
      <c r="G67" s="500" t="s">
        <v>1393</v>
      </c>
      <c r="H67" s="51">
        <v>1000</v>
      </c>
      <c r="I67" s="51"/>
      <c r="J67" s="51"/>
      <c r="K67" s="501">
        <f>+IFERROR(IF(COUNT(H67:J67),ROUND(SUM(H67:J67),0),""),"")</f>
        <v>1000</v>
      </c>
      <c r="L67" s="55">
        <f>+IFERROR(IF(COUNT(K67),ROUND(K67/'Shareholding Pattern'!$L$57*100,2),""),0)</f>
        <v>0.01</v>
      </c>
      <c r="M67" s="233">
        <f>IF(H67="","",H67)</f>
        <v>1000</v>
      </c>
      <c r="N67" s="233"/>
      <c r="O67" s="318">
        <f>+IFERROR(IF(COUNT(M67:N67),ROUND(SUM(M67,N67),2),""),"")</f>
        <v>1000</v>
      </c>
      <c r="P67" s="55">
        <f>+IFERROR(IF(COUNT(O67),ROUND(O67/('Shareholding Pattern'!$P$58)*100,2),""),0)</f>
        <v>0.01</v>
      </c>
      <c r="Q67" s="51"/>
      <c r="R67" s="51"/>
      <c r="S67" s="501" t="str">
        <f>+IFERROR(IF(COUNT(Q67:R67),ROUND(SUM(Q67:R67),0),""),"")</f>
        <v/>
      </c>
      <c r="T67" s="17">
        <f>+IFERROR(IF(COUNT(K67,S67),ROUND(SUM(S67,K67)/SUM('Shareholding Pattern'!$L$57,'Shareholding Pattern'!$T$57)*100,2),""),0)</f>
        <v>0.01</v>
      </c>
      <c r="U67" s="51"/>
      <c r="V67" s="318" t="str">
        <f>+IFERROR(IF(COUNT(U67),ROUND(SUM(U67)/SUM(K67)*100,2),""),0)</f>
        <v/>
      </c>
      <c r="W67" s="51"/>
      <c r="X67" s="318" t="str">
        <f>+IFERROR(IF(COUNT(W67),ROUND(SUM(W67)/SUM(K67)*100,2),""),0)</f>
        <v/>
      </c>
      <c r="Y67" s="51">
        <v>0</v>
      </c>
      <c r="Z67" s="316"/>
      <c r="AA67" s="11"/>
      <c r="AB67" s="11"/>
      <c r="AC67" s="11">
        <f>IF(SUM(H67:Y67)&gt;0,1,0)</f>
        <v>1</v>
      </c>
    </row>
    <row r="68" spans="5:29" ht="24.75" customHeight="1">
      <c r="E68" s="221">
        <v>54</v>
      </c>
      <c r="F68" s="499" t="s">
        <v>1130</v>
      </c>
      <c r="G68" s="500" t="s">
        <v>1394</v>
      </c>
      <c r="H68" s="51">
        <v>300</v>
      </c>
      <c r="I68" s="51"/>
      <c r="J68" s="51"/>
      <c r="K68" s="501">
        <f>+IFERROR(IF(COUNT(H68:J68),ROUND(SUM(H68:J68),0),""),"")</f>
        <v>300</v>
      </c>
      <c r="L68" s="55">
        <f>+IFERROR(IF(COUNT(K68),ROUND(K68/'Shareholding Pattern'!$L$57*100,2),""),0)</f>
        <v>0</v>
      </c>
      <c r="M68" s="233">
        <f>IF(H68="","",H68)</f>
        <v>300</v>
      </c>
      <c r="N68" s="233"/>
      <c r="O68" s="318">
        <f>+IFERROR(IF(COUNT(M68:N68),ROUND(SUM(M68,N68),2),""),"")</f>
        <v>300</v>
      </c>
      <c r="P68" s="55">
        <f>+IFERROR(IF(COUNT(O68),ROUND(O68/('Shareholding Pattern'!$P$58)*100,2),""),0)</f>
        <v>0</v>
      </c>
      <c r="Q68" s="51"/>
      <c r="R68" s="51"/>
      <c r="S68" s="501" t="str">
        <f>+IFERROR(IF(COUNT(Q68:R68),ROUND(SUM(Q68:R68),0),""),"")</f>
        <v/>
      </c>
      <c r="T68" s="17">
        <f>+IFERROR(IF(COUNT(K68,S68),ROUND(SUM(S68,K68)/SUM('Shareholding Pattern'!$L$57,'Shareholding Pattern'!$T$57)*100,2),""),0)</f>
        <v>0</v>
      </c>
      <c r="U68" s="51"/>
      <c r="V68" s="318" t="str">
        <f>+IFERROR(IF(COUNT(U68),ROUND(SUM(U68)/SUM(K68)*100,2),""),0)</f>
        <v/>
      </c>
      <c r="W68" s="51"/>
      <c r="X68" s="318" t="str">
        <f>+IFERROR(IF(COUNT(W68),ROUND(SUM(W68)/SUM(K68)*100,2),""),0)</f>
        <v/>
      </c>
      <c r="Y68" s="51">
        <v>0</v>
      </c>
      <c r="Z68" s="316"/>
      <c r="AA68" s="11"/>
      <c r="AB68" s="11"/>
      <c r="AC68" s="11">
        <f>IF(SUM(H68:Y68)&gt;0,1,0)</f>
        <v>1</v>
      </c>
    </row>
    <row r="69" spans="5:29" ht="24.75" customHeight="1">
      <c r="E69" s="221">
        <v>55</v>
      </c>
      <c r="F69" s="499" t="s">
        <v>1131</v>
      </c>
      <c r="G69" s="500" t="s">
        <v>1395</v>
      </c>
      <c r="H69" s="51">
        <v>500</v>
      </c>
      <c r="I69" s="51"/>
      <c r="J69" s="51"/>
      <c r="K69" s="501">
        <f>+IFERROR(IF(COUNT(H69:J69),ROUND(SUM(H69:J69),0),""),"")</f>
        <v>500</v>
      </c>
      <c r="L69" s="55">
        <f>+IFERROR(IF(COUNT(K69),ROUND(K69/'Shareholding Pattern'!$L$57*100,2),""),0)</f>
        <v>0</v>
      </c>
      <c r="M69" s="233">
        <f>IF(H69="","",H69)</f>
        <v>500</v>
      </c>
      <c r="N69" s="233"/>
      <c r="O69" s="318">
        <f>+IFERROR(IF(COUNT(M69:N69),ROUND(SUM(M69,N69),2),""),"")</f>
        <v>500</v>
      </c>
      <c r="P69" s="55">
        <f>+IFERROR(IF(COUNT(O69),ROUND(O69/('Shareholding Pattern'!$P$58)*100,2),""),0)</f>
        <v>0</v>
      </c>
      <c r="Q69" s="51"/>
      <c r="R69" s="51"/>
      <c r="S69" s="501" t="str">
        <f>+IFERROR(IF(COUNT(Q69:R69),ROUND(SUM(Q69:R69),0),""),"")</f>
        <v/>
      </c>
      <c r="T69" s="17">
        <f>+IFERROR(IF(COUNT(K69,S69),ROUND(SUM(S69,K69)/SUM('Shareholding Pattern'!$L$57,'Shareholding Pattern'!$T$57)*100,2),""),0)</f>
        <v>0</v>
      </c>
      <c r="U69" s="51"/>
      <c r="V69" s="318" t="str">
        <f>+IFERROR(IF(COUNT(U69),ROUND(SUM(U69)/SUM(K69)*100,2),""),0)</f>
        <v/>
      </c>
      <c r="W69" s="51"/>
      <c r="X69" s="318" t="str">
        <f>+IFERROR(IF(COUNT(W69),ROUND(SUM(W69)/SUM(K69)*100,2),""),0)</f>
        <v/>
      </c>
      <c r="Y69" s="51">
        <v>0</v>
      </c>
      <c r="Z69" s="316"/>
      <c r="AA69" s="11"/>
      <c r="AB69" s="11"/>
      <c r="AC69" s="11">
        <f>IF(SUM(H69:Y69)&gt;0,1,0)</f>
        <v>1</v>
      </c>
    </row>
    <row r="70" spans="5:29" ht="24.75" customHeight="1">
      <c r="E70" s="221">
        <v>56</v>
      </c>
      <c r="F70" s="499" t="s">
        <v>1132</v>
      </c>
      <c r="G70" s="500" t="s">
        <v>1396</v>
      </c>
      <c r="H70" s="51">
        <v>500</v>
      </c>
      <c r="I70" s="51"/>
      <c r="J70" s="51"/>
      <c r="K70" s="501">
        <f>+IFERROR(IF(COUNT(H70:J70),ROUND(SUM(H70:J70),0),""),"")</f>
        <v>500</v>
      </c>
      <c r="L70" s="55">
        <f>+IFERROR(IF(COUNT(K70),ROUND(K70/'Shareholding Pattern'!$L$57*100,2),""),0)</f>
        <v>0</v>
      </c>
      <c r="M70" s="233">
        <f>IF(H70="","",H70)</f>
        <v>500</v>
      </c>
      <c r="N70" s="233"/>
      <c r="O70" s="318">
        <f>+IFERROR(IF(COUNT(M70:N70),ROUND(SUM(M70,N70),2),""),"")</f>
        <v>500</v>
      </c>
      <c r="P70" s="55">
        <f>+IFERROR(IF(COUNT(O70),ROUND(O70/('Shareholding Pattern'!$P$58)*100,2),""),0)</f>
        <v>0</v>
      </c>
      <c r="Q70" s="51"/>
      <c r="R70" s="51"/>
      <c r="S70" s="501" t="str">
        <f>+IFERROR(IF(COUNT(Q70:R70),ROUND(SUM(Q70:R70),0),""),"")</f>
        <v/>
      </c>
      <c r="T70" s="17">
        <f>+IFERROR(IF(COUNT(K70,S70),ROUND(SUM(S70,K70)/SUM('Shareholding Pattern'!$L$57,'Shareholding Pattern'!$T$57)*100,2),""),0)</f>
        <v>0</v>
      </c>
      <c r="U70" s="51"/>
      <c r="V70" s="318" t="str">
        <f>+IFERROR(IF(COUNT(U70),ROUND(SUM(U70)/SUM(K70)*100,2),""),0)</f>
        <v/>
      </c>
      <c r="W70" s="51"/>
      <c r="X70" s="318" t="str">
        <f>+IFERROR(IF(COUNT(W70),ROUND(SUM(W70)/SUM(K70)*100,2),""),0)</f>
        <v/>
      </c>
      <c r="Y70" s="51">
        <v>0</v>
      </c>
      <c r="Z70" s="316"/>
      <c r="AA70" s="11"/>
      <c r="AB70" s="11"/>
      <c r="AC70" s="11">
        <f>IF(SUM(H70:Y70)&gt;0,1,0)</f>
        <v>1</v>
      </c>
    </row>
    <row r="71" spans="5:29" ht="24.75" customHeight="1">
      <c r="E71" s="221">
        <v>57</v>
      </c>
      <c r="F71" s="499" t="s">
        <v>1133</v>
      </c>
      <c r="G71" s="500" t="s">
        <v>1397</v>
      </c>
      <c r="H71" s="51">
        <v>500</v>
      </c>
      <c r="I71" s="51"/>
      <c r="J71" s="51"/>
      <c r="K71" s="501">
        <f>+IFERROR(IF(COUNT(H71:J71),ROUND(SUM(H71:J71),0),""),"")</f>
        <v>500</v>
      </c>
      <c r="L71" s="55">
        <f>+IFERROR(IF(COUNT(K71),ROUND(K71/'Shareholding Pattern'!$L$57*100,2),""),0)</f>
        <v>0</v>
      </c>
      <c r="M71" s="233">
        <f>IF(H71="","",H71)</f>
        <v>500</v>
      </c>
      <c r="N71" s="233"/>
      <c r="O71" s="318">
        <f>+IFERROR(IF(COUNT(M71:N71),ROUND(SUM(M71,N71),2),""),"")</f>
        <v>500</v>
      </c>
      <c r="P71" s="55">
        <f>+IFERROR(IF(COUNT(O71),ROUND(O71/('Shareholding Pattern'!$P$58)*100,2),""),0)</f>
        <v>0</v>
      </c>
      <c r="Q71" s="51"/>
      <c r="R71" s="51"/>
      <c r="S71" s="501" t="str">
        <f>+IFERROR(IF(COUNT(Q71:R71),ROUND(SUM(Q71:R71),0),""),"")</f>
        <v/>
      </c>
      <c r="T71" s="17">
        <f>+IFERROR(IF(COUNT(K71,S71),ROUND(SUM(S71,K71)/SUM('Shareholding Pattern'!$L$57,'Shareholding Pattern'!$T$57)*100,2),""),0)</f>
        <v>0</v>
      </c>
      <c r="U71" s="51"/>
      <c r="V71" s="318" t="str">
        <f>+IFERROR(IF(COUNT(U71),ROUND(SUM(U71)/SUM(K71)*100,2),""),0)</f>
        <v/>
      </c>
      <c r="W71" s="51"/>
      <c r="X71" s="318" t="str">
        <f>+IFERROR(IF(COUNT(W71),ROUND(SUM(W71)/SUM(K71)*100,2),""),0)</f>
        <v/>
      </c>
      <c r="Y71" s="51">
        <v>0</v>
      </c>
      <c r="Z71" s="316"/>
      <c r="AA71" s="11"/>
      <c r="AB71" s="11"/>
      <c r="AC71" s="11">
        <f>IF(SUM(H71:Y71)&gt;0,1,0)</f>
        <v>1</v>
      </c>
    </row>
    <row r="72" spans="5:29" ht="24.75" customHeight="1">
      <c r="E72" s="221">
        <v>58</v>
      </c>
      <c r="F72" s="499" t="s">
        <v>1134</v>
      </c>
      <c r="G72" s="500" t="s">
        <v>1398</v>
      </c>
      <c r="H72" s="51">
        <v>500</v>
      </c>
      <c r="I72" s="51"/>
      <c r="J72" s="51"/>
      <c r="K72" s="501">
        <f>+IFERROR(IF(COUNT(H72:J72),ROUND(SUM(H72:J72),0),""),"")</f>
        <v>500</v>
      </c>
      <c r="L72" s="55">
        <f>+IFERROR(IF(COUNT(K72),ROUND(K72/'Shareholding Pattern'!$L$57*100,2),""),0)</f>
        <v>0</v>
      </c>
      <c r="M72" s="233">
        <f>IF(H72="","",H72)</f>
        <v>500</v>
      </c>
      <c r="N72" s="233"/>
      <c r="O72" s="318">
        <f>+IFERROR(IF(COUNT(M72:N72),ROUND(SUM(M72,N72),2),""),"")</f>
        <v>500</v>
      </c>
      <c r="P72" s="55">
        <f>+IFERROR(IF(COUNT(O72),ROUND(O72/('Shareholding Pattern'!$P$58)*100,2),""),0)</f>
        <v>0</v>
      </c>
      <c r="Q72" s="51"/>
      <c r="R72" s="51"/>
      <c r="S72" s="501" t="str">
        <f>+IFERROR(IF(COUNT(Q72:R72),ROUND(SUM(Q72:R72),0),""),"")</f>
        <v/>
      </c>
      <c r="T72" s="17">
        <f>+IFERROR(IF(COUNT(K72,S72),ROUND(SUM(S72,K72)/SUM('Shareholding Pattern'!$L$57,'Shareholding Pattern'!$T$57)*100,2),""),0)</f>
        <v>0</v>
      </c>
      <c r="U72" s="51"/>
      <c r="V72" s="318" t="str">
        <f>+IFERROR(IF(COUNT(U72),ROUND(SUM(U72)/SUM(K72)*100,2),""),0)</f>
        <v/>
      </c>
      <c r="W72" s="51"/>
      <c r="X72" s="318" t="str">
        <f>+IFERROR(IF(COUNT(W72),ROUND(SUM(W72)/SUM(K72)*100,2),""),0)</f>
        <v/>
      </c>
      <c r="Y72" s="51">
        <v>0</v>
      </c>
      <c r="Z72" s="316"/>
      <c r="AA72" s="11"/>
      <c r="AB72" s="11"/>
      <c r="AC72" s="11">
        <f>IF(SUM(H72:Y72)&gt;0,1,0)</f>
        <v>1</v>
      </c>
    </row>
    <row r="73" spans="5:29" ht="24.75" customHeight="1">
      <c r="E73" s="221">
        <v>59</v>
      </c>
      <c r="F73" s="499" t="s">
        <v>1135</v>
      </c>
      <c r="G73" s="500" t="s">
        <v>1399</v>
      </c>
      <c r="H73" s="51">
        <v>500</v>
      </c>
      <c r="I73" s="51"/>
      <c r="J73" s="51"/>
      <c r="K73" s="501">
        <f>+IFERROR(IF(COUNT(H73:J73),ROUND(SUM(H73:J73),0),""),"")</f>
        <v>500</v>
      </c>
      <c r="L73" s="55">
        <f>+IFERROR(IF(COUNT(K73),ROUND(K73/'Shareholding Pattern'!$L$57*100,2),""),0)</f>
        <v>0</v>
      </c>
      <c r="M73" s="233">
        <f>IF(H73="","",H73)</f>
        <v>500</v>
      </c>
      <c r="N73" s="233"/>
      <c r="O73" s="318">
        <f>+IFERROR(IF(COUNT(M73:N73),ROUND(SUM(M73,N73),2),""),"")</f>
        <v>500</v>
      </c>
      <c r="P73" s="55">
        <f>+IFERROR(IF(COUNT(O73),ROUND(O73/('Shareholding Pattern'!$P$58)*100,2),""),0)</f>
        <v>0</v>
      </c>
      <c r="Q73" s="51"/>
      <c r="R73" s="51"/>
      <c r="S73" s="501" t="str">
        <f>+IFERROR(IF(COUNT(Q73:R73),ROUND(SUM(Q73:R73),0),""),"")</f>
        <v/>
      </c>
      <c r="T73" s="17">
        <f>+IFERROR(IF(COUNT(K73,S73),ROUND(SUM(S73,K73)/SUM('Shareholding Pattern'!$L$57,'Shareholding Pattern'!$T$57)*100,2),""),0)</f>
        <v>0</v>
      </c>
      <c r="U73" s="51"/>
      <c r="V73" s="318" t="str">
        <f>+IFERROR(IF(COUNT(U73),ROUND(SUM(U73)/SUM(K73)*100,2),""),0)</f>
        <v/>
      </c>
      <c r="W73" s="51"/>
      <c r="X73" s="318" t="str">
        <f>+IFERROR(IF(COUNT(W73),ROUND(SUM(W73)/SUM(K73)*100,2),""),0)</f>
        <v/>
      </c>
      <c r="Y73" s="51">
        <v>0</v>
      </c>
      <c r="Z73" s="316"/>
      <c r="AA73" s="11"/>
      <c r="AB73" s="11"/>
      <c r="AC73" s="11">
        <f>IF(SUM(H73:Y73)&gt;0,1,0)</f>
        <v>1</v>
      </c>
    </row>
    <row r="74" spans="5:29" ht="24.75" customHeight="1">
      <c r="E74" s="221">
        <v>60</v>
      </c>
      <c r="F74" s="499" t="s">
        <v>1136</v>
      </c>
      <c r="G74" s="500" t="s">
        <v>1400</v>
      </c>
      <c r="H74" s="51">
        <v>400</v>
      </c>
      <c r="I74" s="51"/>
      <c r="J74" s="51"/>
      <c r="K74" s="501">
        <f>+IFERROR(IF(COUNT(H74:J74),ROUND(SUM(H74:J74),0),""),"")</f>
        <v>400</v>
      </c>
      <c r="L74" s="55">
        <f>+IFERROR(IF(COUNT(K74),ROUND(K74/'Shareholding Pattern'!$L$57*100,2),""),0)</f>
        <v>0</v>
      </c>
      <c r="M74" s="233">
        <f>IF(H74="","",H74)</f>
        <v>400</v>
      </c>
      <c r="N74" s="233"/>
      <c r="O74" s="318">
        <f>+IFERROR(IF(COUNT(M74:N74),ROUND(SUM(M74,N74),2),""),"")</f>
        <v>400</v>
      </c>
      <c r="P74" s="55">
        <f>+IFERROR(IF(COUNT(O74),ROUND(O74/('Shareholding Pattern'!$P$58)*100,2),""),0)</f>
        <v>0</v>
      </c>
      <c r="Q74" s="51"/>
      <c r="R74" s="51"/>
      <c r="S74" s="501" t="str">
        <f>+IFERROR(IF(COUNT(Q74:R74),ROUND(SUM(Q74:R74),0),""),"")</f>
        <v/>
      </c>
      <c r="T74" s="17">
        <f>+IFERROR(IF(COUNT(K74,S74),ROUND(SUM(S74,K74)/SUM('Shareholding Pattern'!$L$57,'Shareholding Pattern'!$T$57)*100,2),""),0)</f>
        <v>0</v>
      </c>
      <c r="U74" s="51"/>
      <c r="V74" s="318" t="str">
        <f>+IFERROR(IF(COUNT(U74),ROUND(SUM(U74)/SUM(K74)*100,2),""),0)</f>
        <v/>
      </c>
      <c r="W74" s="51"/>
      <c r="X74" s="318" t="str">
        <f>+IFERROR(IF(COUNT(W74),ROUND(SUM(W74)/SUM(K74)*100,2),""),0)</f>
        <v/>
      </c>
      <c r="Y74" s="51">
        <v>0</v>
      </c>
      <c r="Z74" s="316"/>
      <c r="AA74" s="11"/>
      <c r="AB74" s="11"/>
      <c r="AC74" s="11">
        <f>IF(SUM(H74:Y74)&gt;0,1,0)</f>
        <v>1</v>
      </c>
    </row>
    <row r="75" spans="5:29" ht="24.75" customHeight="1">
      <c r="E75" s="221">
        <v>61</v>
      </c>
      <c r="F75" s="499" t="s">
        <v>1137</v>
      </c>
      <c r="G75" s="500" t="s">
        <v>1401</v>
      </c>
      <c r="H75" s="51">
        <v>500</v>
      </c>
      <c r="I75" s="51"/>
      <c r="J75" s="51"/>
      <c r="K75" s="501">
        <f>+IFERROR(IF(COUNT(H75:J75),ROUND(SUM(H75:J75),0),""),"")</f>
        <v>500</v>
      </c>
      <c r="L75" s="55">
        <f>+IFERROR(IF(COUNT(K75),ROUND(K75/'Shareholding Pattern'!$L$57*100,2),""),0)</f>
        <v>0</v>
      </c>
      <c r="M75" s="233">
        <f>IF(H75="","",H75)</f>
        <v>500</v>
      </c>
      <c r="N75" s="233"/>
      <c r="O75" s="318">
        <f>+IFERROR(IF(COUNT(M75:N75),ROUND(SUM(M75,N75),2),""),"")</f>
        <v>500</v>
      </c>
      <c r="P75" s="55">
        <f>+IFERROR(IF(COUNT(O75),ROUND(O75/('Shareholding Pattern'!$P$58)*100,2),""),0)</f>
        <v>0</v>
      </c>
      <c r="Q75" s="51"/>
      <c r="R75" s="51"/>
      <c r="S75" s="501" t="str">
        <f>+IFERROR(IF(COUNT(Q75:R75),ROUND(SUM(Q75:R75),0),""),"")</f>
        <v/>
      </c>
      <c r="T75" s="17">
        <f>+IFERROR(IF(COUNT(K75,S75),ROUND(SUM(S75,K75)/SUM('Shareholding Pattern'!$L$57,'Shareholding Pattern'!$T$57)*100,2),""),0)</f>
        <v>0</v>
      </c>
      <c r="U75" s="51"/>
      <c r="V75" s="318" t="str">
        <f>+IFERROR(IF(COUNT(U75),ROUND(SUM(U75)/SUM(K75)*100,2),""),0)</f>
        <v/>
      </c>
      <c r="W75" s="51"/>
      <c r="X75" s="318" t="str">
        <f>+IFERROR(IF(COUNT(W75),ROUND(SUM(W75)/SUM(K75)*100,2),""),0)</f>
        <v/>
      </c>
      <c r="Y75" s="51">
        <v>0</v>
      </c>
      <c r="Z75" s="316"/>
      <c r="AA75" s="11"/>
      <c r="AB75" s="11"/>
      <c r="AC75" s="11">
        <f>IF(SUM(H75:Y75)&gt;0,1,0)</f>
        <v>1</v>
      </c>
    </row>
    <row r="76" spans="5:29" ht="24.75" customHeight="1">
      <c r="E76" s="221">
        <v>62</v>
      </c>
      <c r="F76" s="499" t="s">
        <v>1138</v>
      </c>
      <c r="G76" s="500" t="s">
        <v>1402</v>
      </c>
      <c r="H76" s="51">
        <v>500</v>
      </c>
      <c r="I76" s="51"/>
      <c r="J76" s="51"/>
      <c r="K76" s="501">
        <f>+IFERROR(IF(COUNT(H76:J76),ROUND(SUM(H76:J76),0),""),"")</f>
        <v>500</v>
      </c>
      <c r="L76" s="55">
        <f>+IFERROR(IF(COUNT(K76),ROUND(K76/'Shareholding Pattern'!$L$57*100,2),""),0)</f>
        <v>0</v>
      </c>
      <c r="M76" s="233">
        <f>IF(H76="","",H76)</f>
        <v>500</v>
      </c>
      <c r="N76" s="233"/>
      <c r="O76" s="318">
        <f>+IFERROR(IF(COUNT(M76:N76),ROUND(SUM(M76,N76),2),""),"")</f>
        <v>500</v>
      </c>
      <c r="P76" s="55">
        <f>+IFERROR(IF(COUNT(O76),ROUND(O76/('Shareholding Pattern'!$P$58)*100,2),""),0)</f>
        <v>0</v>
      </c>
      <c r="Q76" s="51"/>
      <c r="R76" s="51"/>
      <c r="S76" s="501" t="str">
        <f>+IFERROR(IF(COUNT(Q76:R76),ROUND(SUM(Q76:R76),0),""),"")</f>
        <v/>
      </c>
      <c r="T76" s="17">
        <f>+IFERROR(IF(COUNT(K76,S76),ROUND(SUM(S76,K76)/SUM('Shareholding Pattern'!$L$57,'Shareholding Pattern'!$T$57)*100,2),""),0)</f>
        <v>0</v>
      </c>
      <c r="U76" s="51"/>
      <c r="V76" s="318" t="str">
        <f>+IFERROR(IF(COUNT(U76),ROUND(SUM(U76)/SUM(K76)*100,2),""),0)</f>
        <v/>
      </c>
      <c r="W76" s="51"/>
      <c r="X76" s="318" t="str">
        <f>+IFERROR(IF(COUNT(W76),ROUND(SUM(W76)/SUM(K76)*100,2),""),0)</f>
        <v/>
      </c>
      <c r="Y76" s="51">
        <v>0</v>
      </c>
      <c r="Z76" s="316"/>
      <c r="AA76" s="11"/>
      <c r="AB76" s="11"/>
      <c r="AC76" s="11">
        <f>IF(SUM(H76:Y76)&gt;0,1,0)</f>
        <v>1</v>
      </c>
    </row>
    <row r="77" spans="5:29" ht="24.75" customHeight="1">
      <c r="E77" s="221">
        <v>63</v>
      </c>
      <c r="F77" s="499" t="s">
        <v>1139</v>
      </c>
      <c r="G77" s="500" t="s">
        <v>1403</v>
      </c>
      <c r="H77" s="51">
        <v>500</v>
      </c>
      <c r="I77" s="51"/>
      <c r="J77" s="51"/>
      <c r="K77" s="501">
        <f>+IFERROR(IF(COUNT(H77:J77),ROUND(SUM(H77:J77),0),""),"")</f>
        <v>500</v>
      </c>
      <c r="L77" s="55">
        <f>+IFERROR(IF(COUNT(K77),ROUND(K77/'Shareholding Pattern'!$L$57*100,2),""),0)</f>
        <v>0</v>
      </c>
      <c r="M77" s="233">
        <f>IF(H77="","",H77)</f>
        <v>500</v>
      </c>
      <c r="N77" s="233"/>
      <c r="O77" s="318">
        <f>+IFERROR(IF(COUNT(M77:N77),ROUND(SUM(M77,N77),2),""),"")</f>
        <v>500</v>
      </c>
      <c r="P77" s="55">
        <f>+IFERROR(IF(COUNT(O77),ROUND(O77/('Shareholding Pattern'!$P$58)*100,2),""),0)</f>
        <v>0</v>
      </c>
      <c r="Q77" s="51"/>
      <c r="R77" s="51"/>
      <c r="S77" s="501" t="str">
        <f>+IFERROR(IF(COUNT(Q77:R77),ROUND(SUM(Q77:R77),0),""),"")</f>
        <v/>
      </c>
      <c r="T77" s="17">
        <f>+IFERROR(IF(COUNT(K77,S77),ROUND(SUM(S77,K77)/SUM('Shareholding Pattern'!$L$57,'Shareholding Pattern'!$T$57)*100,2),""),0)</f>
        <v>0</v>
      </c>
      <c r="U77" s="51"/>
      <c r="V77" s="318" t="str">
        <f>+IFERROR(IF(COUNT(U77),ROUND(SUM(U77)/SUM(K77)*100,2),""),0)</f>
        <v/>
      </c>
      <c r="W77" s="51"/>
      <c r="X77" s="318" t="str">
        <f>+IFERROR(IF(COUNT(W77),ROUND(SUM(W77)/SUM(K77)*100,2),""),0)</f>
        <v/>
      </c>
      <c r="Y77" s="51">
        <v>0</v>
      </c>
      <c r="Z77" s="316"/>
      <c r="AA77" s="11"/>
      <c r="AB77" s="11"/>
      <c r="AC77" s="11">
        <f>IF(SUM(H77:Y77)&gt;0,1,0)</f>
        <v>1</v>
      </c>
    </row>
    <row r="78" spans="5:29" ht="24.75" customHeight="1">
      <c r="E78" s="221">
        <v>64</v>
      </c>
      <c r="F78" s="499" t="s">
        <v>1140</v>
      </c>
      <c r="G78" s="500" t="s">
        <v>1404</v>
      </c>
      <c r="H78" s="51">
        <v>500</v>
      </c>
      <c r="I78" s="51"/>
      <c r="J78" s="51"/>
      <c r="K78" s="501">
        <f>+IFERROR(IF(COUNT(H78:J78),ROUND(SUM(H78:J78),0),""),"")</f>
        <v>500</v>
      </c>
      <c r="L78" s="55">
        <f>+IFERROR(IF(COUNT(K78),ROUND(K78/'Shareholding Pattern'!$L$57*100,2),""),0)</f>
        <v>0</v>
      </c>
      <c r="M78" s="233">
        <f>IF(H78="","",H78)</f>
        <v>500</v>
      </c>
      <c r="N78" s="233"/>
      <c r="O78" s="318">
        <f>+IFERROR(IF(COUNT(M78:N78),ROUND(SUM(M78,N78),2),""),"")</f>
        <v>500</v>
      </c>
      <c r="P78" s="55">
        <f>+IFERROR(IF(COUNT(O78),ROUND(O78/('Shareholding Pattern'!$P$58)*100,2),""),0)</f>
        <v>0</v>
      </c>
      <c r="Q78" s="51"/>
      <c r="R78" s="51"/>
      <c r="S78" s="501" t="str">
        <f>+IFERROR(IF(COUNT(Q78:R78),ROUND(SUM(Q78:R78),0),""),"")</f>
        <v/>
      </c>
      <c r="T78" s="17">
        <f>+IFERROR(IF(COUNT(K78,S78),ROUND(SUM(S78,K78)/SUM('Shareholding Pattern'!$L$57,'Shareholding Pattern'!$T$57)*100,2),""),0)</f>
        <v>0</v>
      </c>
      <c r="U78" s="51"/>
      <c r="V78" s="318" t="str">
        <f>+IFERROR(IF(COUNT(U78),ROUND(SUM(U78)/SUM(K78)*100,2),""),0)</f>
        <v/>
      </c>
      <c r="W78" s="51"/>
      <c r="X78" s="318" t="str">
        <f>+IFERROR(IF(COUNT(W78),ROUND(SUM(W78)/SUM(K78)*100,2),""),0)</f>
        <v/>
      </c>
      <c r="Y78" s="51">
        <v>0</v>
      </c>
      <c r="Z78" s="316"/>
      <c r="AA78" s="11"/>
      <c r="AB78" s="11"/>
      <c r="AC78" s="11">
        <f>IF(SUM(H78:Y78)&gt;0,1,0)</f>
        <v>1</v>
      </c>
    </row>
    <row r="79" spans="5:29" ht="24.75" customHeight="1">
      <c r="E79" s="221">
        <v>65</v>
      </c>
      <c r="F79" s="499" t="s">
        <v>1141</v>
      </c>
      <c r="G79" s="500" t="s">
        <v>1405</v>
      </c>
      <c r="H79" s="51">
        <v>1900</v>
      </c>
      <c r="I79" s="51"/>
      <c r="J79" s="51"/>
      <c r="K79" s="501">
        <f>+IFERROR(IF(COUNT(H79:J79),ROUND(SUM(H79:J79),0),""),"")</f>
        <v>1900</v>
      </c>
      <c r="L79" s="55">
        <f>+IFERROR(IF(COUNT(K79),ROUND(K79/'Shareholding Pattern'!$L$57*100,2),""),0)</f>
        <v>0.02</v>
      </c>
      <c r="M79" s="233">
        <f>IF(H79="","",H79)</f>
        <v>1900</v>
      </c>
      <c r="N79" s="233"/>
      <c r="O79" s="318">
        <f>+IFERROR(IF(COUNT(M79:N79),ROUND(SUM(M79,N79),2),""),"")</f>
        <v>1900</v>
      </c>
      <c r="P79" s="55">
        <f>+IFERROR(IF(COUNT(O79),ROUND(O79/('Shareholding Pattern'!$P$58)*100,2),""),0)</f>
        <v>0.02</v>
      </c>
      <c r="Q79" s="51"/>
      <c r="R79" s="51"/>
      <c r="S79" s="501" t="str">
        <f>+IFERROR(IF(COUNT(Q79:R79),ROUND(SUM(Q79:R79),0),""),"")</f>
        <v/>
      </c>
      <c r="T79" s="17">
        <f>+IFERROR(IF(COUNT(K79,S79),ROUND(SUM(S79,K79)/SUM('Shareholding Pattern'!$L$57,'Shareholding Pattern'!$T$57)*100,2),""),0)</f>
        <v>0.02</v>
      </c>
      <c r="U79" s="51"/>
      <c r="V79" s="318" t="str">
        <f>+IFERROR(IF(COUNT(U79),ROUND(SUM(U79)/SUM(K79)*100,2),""),0)</f>
        <v/>
      </c>
      <c r="W79" s="51"/>
      <c r="X79" s="318" t="str">
        <f>+IFERROR(IF(COUNT(W79),ROUND(SUM(W79)/SUM(K79)*100,2),""),0)</f>
        <v/>
      </c>
      <c r="Y79" s="51">
        <v>0</v>
      </c>
      <c r="Z79" s="316"/>
      <c r="AA79" s="11"/>
      <c r="AB79" s="11"/>
      <c r="AC79" s="11">
        <f>IF(SUM(H79:Y79)&gt;0,1,0)</f>
        <v>1</v>
      </c>
    </row>
    <row r="80" spans="5:29" ht="24.75" customHeight="1">
      <c r="E80" s="221">
        <v>66</v>
      </c>
      <c r="F80" s="499" t="s">
        <v>1142</v>
      </c>
      <c r="G80" s="500" t="s">
        <v>1406</v>
      </c>
      <c r="H80" s="51">
        <v>1900</v>
      </c>
      <c r="I80" s="51"/>
      <c r="J80" s="51"/>
      <c r="K80" s="501">
        <f>+IFERROR(IF(COUNT(H80:J80),ROUND(SUM(H80:J80),0),""),"")</f>
        <v>1900</v>
      </c>
      <c r="L80" s="55">
        <f>+IFERROR(IF(COUNT(K80),ROUND(K80/'Shareholding Pattern'!$L$57*100,2),""),0)</f>
        <v>0.02</v>
      </c>
      <c r="M80" s="233">
        <f>IF(H80="","",H80)</f>
        <v>1900</v>
      </c>
      <c r="N80" s="233"/>
      <c r="O80" s="318">
        <f>+IFERROR(IF(COUNT(M80:N80),ROUND(SUM(M80,N80),2),""),"")</f>
        <v>1900</v>
      </c>
      <c r="P80" s="55">
        <f>+IFERROR(IF(COUNT(O80),ROUND(O80/('Shareholding Pattern'!$P$58)*100,2),""),0)</f>
        <v>0.02</v>
      </c>
      <c r="Q80" s="51"/>
      <c r="R80" s="51"/>
      <c r="S80" s="501" t="str">
        <f>+IFERROR(IF(COUNT(Q80:R80),ROUND(SUM(Q80:R80),0),""),"")</f>
        <v/>
      </c>
      <c r="T80" s="17">
        <f>+IFERROR(IF(COUNT(K80,S80),ROUND(SUM(S80,K80)/SUM('Shareholding Pattern'!$L$57,'Shareholding Pattern'!$T$57)*100,2),""),0)</f>
        <v>0.02</v>
      </c>
      <c r="U80" s="51"/>
      <c r="V80" s="318" t="str">
        <f>+IFERROR(IF(COUNT(U80),ROUND(SUM(U80)/SUM(K80)*100,2),""),0)</f>
        <v/>
      </c>
      <c r="W80" s="51"/>
      <c r="X80" s="318" t="str">
        <f>+IFERROR(IF(COUNT(W80),ROUND(SUM(W80)/SUM(K80)*100,2),""),0)</f>
        <v/>
      </c>
      <c r="Y80" s="51">
        <v>0</v>
      </c>
      <c r="Z80" s="316"/>
      <c r="AA80" s="11"/>
      <c r="AB80" s="11"/>
      <c r="AC80" s="11">
        <f>IF(SUM(H80:Y80)&gt;0,1,0)</f>
        <v>1</v>
      </c>
    </row>
    <row r="81" spans="5:29" ht="24.75" customHeight="1">
      <c r="E81" s="221">
        <v>67</v>
      </c>
      <c r="F81" s="499" t="s">
        <v>1143</v>
      </c>
      <c r="G81" s="500" t="s">
        <v>1407</v>
      </c>
      <c r="H81" s="51">
        <v>1900</v>
      </c>
      <c r="I81" s="51"/>
      <c r="J81" s="51"/>
      <c r="K81" s="501">
        <f>+IFERROR(IF(COUNT(H81:J81),ROUND(SUM(H81:J81),0),""),"")</f>
        <v>1900</v>
      </c>
      <c r="L81" s="55">
        <f>+IFERROR(IF(COUNT(K81),ROUND(K81/'Shareholding Pattern'!$L$57*100,2),""),0)</f>
        <v>0.02</v>
      </c>
      <c r="M81" s="233">
        <f>IF(H81="","",H81)</f>
        <v>1900</v>
      </c>
      <c r="N81" s="233"/>
      <c r="O81" s="318">
        <f>+IFERROR(IF(COUNT(M81:N81),ROUND(SUM(M81,N81),2),""),"")</f>
        <v>1900</v>
      </c>
      <c r="P81" s="55">
        <f>+IFERROR(IF(COUNT(O81),ROUND(O81/('Shareholding Pattern'!$P$58)*100,2),""),0)</f>
        <v>0.02</v>
      </c>
      <c r="Q81" s="51"/>
      <c r="R81" s="51"/>
      <c r="S81" s="501" t="str">
        <f>+IFERROR(IF(COUNT(Q81:R81),ROUND(SUM(Q81:R81),0),""),"")</f>
        <v/>
      </c>
      <c r="T81" s="17">
        <f>+IFERROR(IF(COUNT(K81,S81),ROUND(SUM(S81,K81)/SUM('Shareholding Pattern'!$L$57,'Shareholding Pattern'!$T$57)*100,2),""),0)</f>
        <v>0.02</v>
      </c>
      <c r="U81" s="51"/>
      <c r="V81" s="318" t="str">
        <f>+IFERROR(IF(COUNT(U81),ROUND(SUM(U81)/SUM(K81)*100,2),""),0)</f>
        <v/>
      </c>
      <c r="W81" s="51"/>
      <c r="X81" s="318" t="str">
        <f>+IFERROR(IF(COUNT(W81),ROUND(SUM(W81)/SUM(K81)*100,2),""),0)</f>
        <v/>
      </c>
      <c r="Y81" s="51">
        <v>0</v>
      </c>
      <c r="Z81" s="316"/>
      <c r="AA81" s="11"/>
      <c r="AB81" s="11"/>
      <c r="AC81" s="11">
        <f>IF(SUM(H81:Y81)&gt;0,1,0)</f>
        <v>1</v>
      </c>
    </row>
    <row r="82" spans="5:29" ht="24.75" customHeight="1">
      <c r="E82" s="221">
        <v>68</v>
      </c>
      <c r="F82" s="499" t="s">
        <v>1144</v>
      </c>
      <c r="G82" s="500" t="s">
        <v>1408</v>
      </c>
      <c r="H82" s="51">
        <v>1900</v>
      </c>
      <c r="I82" s="51"/>
      <c r="J82" s="51"/>
      <c r="K82" s="501">
        <f>+IFERROR(IF(COUNT(H82:J82),ROUND(SUM(H82:J82),0),""),"")</f>
        <v>1900</v>
      </c>
      <c r="L82" s="55">
        <f>+IFERROR(IF(COUNT(K82),ROUND(K82/'Shareholding Pattern'!$L$57*100,2),""),0)</f>
        <v>0.02</v>
      </c>
      <c r="M82" s="233">
        <f>IF(H82="","",H82)</f>
        <v>1900</v>
      </c>
      <c r="N82" s="233"/>
      <c r="O82" s="318">
        <f>+IFERROR(IF(COUNT(M82:N82),ROUND(SUM(M82,N82),2),""),"")</f>
        <v>1900</v>
      </c>
      <c r="P82" s="55">
        <f>+IFERROR(IF(COUNT(O82),ROUND(O82/('Shareholding Pattern'!$P$58)*100,2),""),0)</f>
        <v>0.02</v>
      </c>
      <c r="Q82" s="51"/>
      <c r="R82" s="51"/>
      <c r="S82" s="501" t="str">
        <f>+IFERROR(IF(COUNT(Q82:R82),ROUND(SUM(Q82:R82),0),""),"")</f>
        <v/>
      </c>
      <c r="T82" s="17">
        <f>+IFERROR(IF(COUNT(K82,S82),ROUND(SUM(S82,K82)/SUM('Shareholding Pattern'!$L$57,'Shareholding Pattern'!$T$57)*100,2),""),0)</f>
        <v>0.02</v>
      </c>
      <c r="U82" s="51"/>
      <c r="V82" s="318" t="str">
        <f>+IFERROR(IF(COUNT(U82),ROUND(SUM(U82)/SUM(K82)*100,2),""),0)</f>
        <v/>
      </c>
      <c r="W82" s="51"/>
      <c r="X82" s="318" t="str">
        <f>+IFERROR(IF(COUNT(W82),ROUND(SUM(W82)/SUM(K82)*100,2),""),0)</f>
        <v/>
      </c>
      <c r="Y82" s="51">
        <v>0</v>
      </c>
      <c r="Z82" s="316"/>
      <c r="AA82" s="11"/>
      <c r="AB82" s="11"/>
      <c r="AC82" s="11">
        <f>IF(SUM(H82:Y82)&gt;0,1,0)</f>
        <v>1</v>
      </c>
    </row>
    <row r="83" spans="5:29" ht="24.75" customHeight="1">
      <c r="E83" s="221">
        <v>69</v>
      </c>
      <c r="F83" s="499" t="s">
        <v>1145</v>
      </c>
      <c r="G83" s="500" t="s">
        <v>1409</v>
      </c>
      <c r="H83" s="51">
        <v>1500</v>
      </c>
      <c r="I83" s="51"/>
      <c r="J83" s="51"/>
      <c r="K83" s="501">
        <f>+IFERROR(IF(COUNT(H83:J83),ROUND(SUM(H83:J83),0),""),"")</f>
        <v>1500</v>
      </c>
      <c r="L83" s="55">
        <f>+IFERROR(IF(COUNT(K83),ROUND(K83/'Shareholding Pattern'!$L$57*100,2),""),0)</f>
        <v>0.01</v>
      </c>
      <c r="M83" s="233">
        <f>IF(H83="","",H83)</f>
        <v>1500</v>
      </c>
      <c r="N83" s="233"/>
      <c r="O83" s="318">
        <f>+IFERROR(IF(COUNT(M83:N83),ROUND(SUM(M83,N83),2),""),"")</f>
        <v>1500</v>
      </c>
      <c r="P83" s="55">
        <f>+IFERROR(IF(COUNT(O83),ROUND(O83/('Shareholding Pattern'!$P$58)*100,2),""),0)</f>
        <v>0.01</v>
      </c>
      <c r="Q83" s="51"/>
      <c r="R83" s="51"/>
      <c r="S83" s="501" t="str">
        <f>+IFERROR(IF(COUNT(Q83:R83),ROUND(SUM(Q83:R83),0),""),"")</f>
        <v/>
      </c>
      <c r="T83" s="17">
        <f>+IFERROR(IF(COUNT(K83,S83),ROUND(SUM(S83,K83)/SUM('Shareholding Pattern'!$L$57,'Shareholding Pattern'!$T$57)*100,2),""),0)</f>
        <v>0.01</v>
      </c>
      <c r="U83" s="51"/>
      <c r="V83" s="318" t="str">
        <f>+IFERROR(IF(COUNT(U83),ROUND(SUM(U83)/SUM(K83)*100,2),""),0)</f>
        <v/>
      </c>
      <c r="W83" s="51"/>
      <c r="X83" s="318" t="str">
        <f>+IFERROR(IF(COUNT(W83),ROUND(SUM(W83)/SUM(K83)*100,2),""),0)</f>
        <v/>
      </c>
      <c r="Y83" s="51">
        <v>0</v>
      </c>
      <c r="Z83" s="316"/>
      <c r="AA83" s="11"/>
      <c r="AB83" s="11"/>
      <c r="AC83" s="11">
        <f>IF(SUM(H83:Y83)&gt;0,1,0)</f>
        <v>1</v>
      </c>
    </row>
    <row r="84" spans="5:29" ht="24.75" customHeight="1">
      <c r="E84" s="221">
        <v>70</v>
      </c>
      <c r="F84" s="499" t="s">
        <v>1146</v>
      </c>
      <c r="G84" s="500" t="s">
        <v>1410</v>
      </c>
      <c r="H84" s="51">
        <v>1900</v>
      </c>
      <c r="I84" s="51"/>
      <c r="J84" s="51"/>
      <c r="K84" s="501">
        <f>+IFERROR(IF(COUNT(H84:J84),ROUND(SUM(H84:J84),0),""),"")</f>
        <v>1900</v>
      </c>
      <c r="L84" s="55">
        <f>+IFERROR(IF(COUNT(K84),ROUND(K84/'Shareholding Pattern'!$L$57*100,2),""),0)</f>
        <v>0.02</v>
      </c>
      <c r="M84" s="233">
        <f>IF(H84="","",H84)</f>
        <v>1900</v>
      </c>
      <c r="N84" s="233"/>
      <c r="O84" s="318">
        <f>+IFERROR(IF(COUNT(M84:N84),ROUND(SUM(M84,N84),2),""),"")</f>
        <v>1900</v>
      </c>
      <c r="P84" s="55">
        <f>+IFERROR(IF(COUNT(O84),ROUND(O84/('Shareholding Pattern'!$P$58)*100,2),""),0)</f>
        <v>0.02</v>
      </c>
      <c r="Q84" s="51"/>
      <c r="R84" s="51"/>
      <c r="S84" s="501" t="str">
        <f>+IFERROR(IF(COUNT(Q84:R84),ROUND(SUM(Q84:R84),0),""),"")</f>
        <v/>
      </c>
      <c r="T84" s="17">
        <f>+IFERROR(IF(COUNT(K84,S84),ROUND(SUM(S84,K84)/SUM('Shareholding Pattern'!$L$57,'Shareholding Pattern'!$T$57)*100,2),""),0)</f>
        <v>0.02</v>
      </c>
      <c r="U84" s="51"/>
      <c r="V84" s="318" t="str">
        <f>+IFERROR(IF(COUNT(U84),ROUND(SUM(U84)/SUM(K84)*100,2),""),0)</f>
        <v/>
      </c>
      <c r="W84" s="51"/>
      <c r="X84" s="318" t="str">
        <f>+IFERROR(IF(COUNT(W84),ROUND(SUM(W84)/SUM(K84)*100,2),""),0)</f>
        <v/>
      </c>
      <c r="Y84" s="51">
        <v>0</v>
      </c>
      <c r="Z84" s="316"/>
      <c r="AA84" s="11"/>
      <c r="AB84" s="11"/>
      <c r="AC84" s="11">
        <f>IF(SUM(H84:Y84)&gt;0,1,0)</f>
        <v>1</v>
      </c>
    </row>
    <row r="85" spans="5:29" ht="24.75" customHeight="1">
      <c r="E85" s="221">
        <v>71</v>
      </c>
      <c r="F85" s="499" t="s">
        <v>1147</v>
      </c>
      <c r="G85" s="500" t="s">
        <v>1411</v>
      </c>
      <c r="H85" s="51">
        <v>500</v>
      </c>
      <c r="I85" s="51"/>
      <c r="J85" s="51"/>
      <c r="K85" s="501">
        <f>+IFERROR(IF(COUNT(H85:J85),ROUND(SUM(H85:J85),0),""),"")</f>
        <v>500</v>
      </c>
      <c r="L85" s="55">
        <f>+IFERROR(IF(COUNT(K85),ROUND(K85/'Shareholding Pattern'!$L$57*100,2),""),0)</f>
        <v>0</v>
      </c>
      <c r="M85" s="233">
        <f>IF(H85="","",H85)</f>
        <v>500</v>
      </c>
      <c r="N85" s="233"/>
      <c r="O85" s="318">
        <f>+IFERROR(IF(COUNT(M85:N85),ROUND(SUM(M85,N85),2),""),"")</f>
        <v>500</v>
      </c>
      <c r="P85" s="55">
        <f>+IFERROR(IF(COUNT(O85),ROUND(O85/('Shareholding Pattern'!$P$58)*100,2),""),0)</f>
        <v>0</v>
      </c>
      <c r="Q85" s="51"/>
      <c r="R85" s="51"/>
      <c r="S85" s="501" t="str">
        <f>+IFERROR(IF(COUNT(Q85:R85),ROUND(SUM(Q85:R85),0),""),"")</f>
        <v/>
      </c>
      <c r="T85" s="17">
        <f>+IFERROR(IF(COUNT(K85,S85),ROUND(SUM(S85,K85)/SUM('Shareholding Pattern'!$L$57,'Shareholding Pattern'!$T$57)*100,2),""),0)</f>
        <v>0</v>
      </c>
      <c r="U85" s="51"/>
      <c r="V85" s="318" t="str">
        <f>+IFERROR(IF(COUNT(U85),ROUND(SUM(U85)/SUM(K85)*100,2),""),0)</f>
        <v/>
      </c>
      <c r="W85" s="51"/>
      <c r="X85" s="318" t="str">
        <f>+IFERROR(IF(COUNT(W85),ROUND(SUM(W85)/SUM(K85)*100,2),""),0)</f>
        <v/>
      </c>
      <c r="Y85" s="51">
        <v>0</v>
      </c>
      <c r="Z85" s="316"/>
      <c r="AA85" s="11"/>
      <c r="AB85" s="11"/>
      <c r="AC85" s="11">
        <f>IF(SUM(H85:Y85)&gt;0,1,0)</f>
        <v>1</v>
      </c>
    </row>
    <row r="86" spans="5:29" ht="24.75" customHeight="1">
      <c r="E86" s="221">
        <v>72</v>
      </c>
      <c r="F86" s="499" t="s">
        <v>1148</v>
      </c>
      <c r="G86" s="500" t="s">
        <v>1412</v>
      </c>
      <c r="H86" s="51">
        <v>1000</v>
      </c>
      <c r="I86" s="51"/>
      <c r="J86" s="51"/>
      <c r="K86" s="501">
        <f>+IFERROR(IF(COUNT(H86:J86),ROUND(SUM(H86:J86),0),""),"")</f>
        <v>1000</v>
      </c>
      <c r="L86" s="55">
        <f>+IFERROR(IF(COUNT(K86),ROUND(K86/'Shareholding Pattern'!$L$57*100,2),""),0)</f>
        <v>0.01</v>
      </c>
      <c r="M86" s="233">
        <f>IF(H86="","",H86)</f>
        <v>1000</v>
      </c>
      <c r="N86" s="233"/>
      <c r="O86" s="318">
        <f>+IFERROR(IF(COUNT(M86:N86),ROUND(SUM(M86,N86),2),""),"")</f>
        <v>1000</v>
      </c>
      <c r="P86" s="55">
        <f>+IFERROR(IF(COUNT(O86),ROUND(O86/('Shareholding Pattern'!$P$58)*100,2),""),0)</f>
        <v>0.01</v>
      </c>
      <c r="Q86" s="51"/>
      <c r="R86" s="51"/>
      <c r="S86" s="501" t="str">
        <f>+IFERROR(IF(COUNT(Q86:R86),ROUND(SUM(Q86:R86),0),""),"")</f>
        <v/>
      </c>
      <c r="T86" s="17">
        <f>+IFERROR(IF(COUNT(K86,S86),ROUND(SUM(S86,K86)/SUM('Shareholding Pattern'!$L$57,'Shareholding Pattern'!$T$57)*100,2),""),0)</f>
        <v>0.01</v>
      </c>
      <c r="U86" s="51"/>
      <c r="V86" s="318" t="str">
        <f>+IFERROR(IF(COUNT(U86),ROUND(SUM(U86)/SUM(K86)*100,2),""),0)</f>
        <v/>
      </c>
      <c r="W86" s="51"/>
      <c r="X86" s="318" t="str">
        <f>+IFERROR(IF(COUNT(W86),ROUND(SUM(W86)/SUM(K86)*100,2),""),0)</f>
        <v/>
      </c>
      <c r="Y86" s="51">
        <v>0</v>
      </c>
      <c r="Z86" s="316"/>
      <c r="AA86" s="11"/>
      <c r="AB86" s="11"/>
      <c r="AC86" s="11">
        <f>IF(SUM(H86:Y86)&gt;0,1,0)</f>
        <v>1</v>
      </c>
    </row>
    <row r="87" spans="5:29" ht="24.75" customHeight="1">
      <c r="E87" s="221">
        <v>73</v>
      </c>
      <c r="F87" s="499" t="s">
        <v>1149</v>
      </c>
      <c r="G87" s="500" t="s">
        <v>1413</v>
      </c>
      <c r="H87" s="51">
        <v>1000</v>
      </c>
      <c r="I87" s="51"/>
      <c r="J87" s="51"/>
      <c r="K87" s="501">
        <f>+IFERROR(IF(COUNT(H87:J87),ROUND(SUM(H87:J87),0),""),"")</f>
        <v>1000</v>
      </c>
      <c r="L87" s="55">
        <f>+IFERROR(IF(COUNT(K87),ROUND(K87/'Shareholding Pattern'!$L$57*100,2),""),0)</f>
        <v>0.01</v>
      </c>
      <c r="M87" s="233">
        <f>IF(H87="","",H87)</f>
        <v>1000</v>
      </c>
      <c r="N87" s="233"/>
      <c r="O87" s="318">
        <f>+IFERROR(IF(COUNT(M87:N87),ROUND(SUM(M87,N87),2),""),"")</f>
        <v>1000</v>
      </c>
      <c r="P87" s="55">
        <f>+IFERROR(IF(COUNT(O87),ROUND(O87/('Shareholding Pattern'!$P$58)*100,2),""),0)</f>
        <v>0.01</v>
      </c>
      <c r="Q87" s="51"/>
      <c r="R87" s="51"/>
      <c r="S87" s="501" t="str">
        <f>+IFERROR(IF(COUNT(Q87:R87),ROUND(SUM(Q87:R87),0),""),"")</f>
        <v/>
      </c>
      <c r="T87" s="17">
        <f>+IFERROR(IF(COUNT(K87,S87),ROUND(SUM(S87,K87)/SUM('Shareholding Pattern'!$L$57,'Shareholding Pattern'!$T$57)*100,2),""),0)</f>
        <v>0.01</v>
      </c>
      <c r="U87" s="51"/>
      <c r="V87" s="318" t="str">
        <f>+IFERROR(IF(COUNT(U87),ROUND(SUM(U87)/SUM(K87)*100,2),""),0)</f>
        <v/>
      </c>
      <c r="W87" s="51"/>
      <c r="X87" s="318" t="str">
        <f>+IFERROR(IF(COUNT(W87),ROUND(SUM(W87)/SUM(K87)*100,2),""),0)</f>
        <v/>
      </c>
      <c r="Y87" s="51">
        <v>0</v>
      </c>
      <c r="Z87" s="316"/>
      <c r="AA87" s="11"/>
      <c r="AB87" s="11"/>
      <c r="AC87" s="11">
        <f>IF(SUM(H87:Y87)&gt;0,1,0)</f>
        <v>1</v>
      </c>
    </row>
    <row r="88" spans="5:29" ht="24.75" customHeight="1">
      <c r="E88" s="221">
        <v>74</v>
      </c>
      <c r="F88" s="499" t="s">
        <v>1150</v>
      </c>
      <c r="G88" s="500" t="s">
        <v>1414</v>
      </c>
      <c r="H88" s="51">
        <v>1000</v>
      </c>
      <c r="I88" s="51"/>
      <c r="J88" s="51"/>
      <c r="K88" s="501">
        <f>+IFERROR(IF(COUNT(H88:J88),ROUND(SUM(H88:J88),0),""),"")</f>
        <v>1000</v>
      </c>
      <c r="L88" s="55">
        <f>+IFERROR(IF(COUNT(K88),ROUND(K88/'Shareholding Pattern'!$L$57*100,2),""),0)</f>
        <v>0.01</v>
      </c>
      <c r="M88" s="233">
        <f>IF(H88="","",H88)</f>
        <v>1000</v>
      </c>
      <c r="N88" s="233"/>
      <c r="O88" s="318">
        <f>+IFERROR(IF(COUNT(M88:N88),ROUND(SUM(M88,N88),2),""),"")</f>
        <v>1000</v>
      </c>
      <c r="P88" s="55">
        <f>+IFERROR(IF(COUNT(O88),ROUND(O88/('Shareholding Pattern'!$P$58)*100,2),""),0)</f>
        <v>0.01</v>
      </c>
      <c r="Q88" s="51"/>
      <c r="R88" s="51"/>
      <c r="S88" s="501" t="str">
        <f>+IFERROR(IF(COUNT(Q88:R88),ROUND(SUM(Q88:R88),0),""),"")</f>
        <v/>
      </c>
      <c r="T88" s="17">
        <f>+IFERROR(IF(COUNT(K88,S88),ROUND(SUM(S88,K88)/SUM('Shareholding Pattern'!$L$57,'Shareholding Pattern'!$T$57)*100,2),""),0)</f>
        <v>0.01</v>
      </c>
      <c r="U88" s="51"/>
      <c r="V88" s="318" t="str">
        <f>+IFERROR(IF(COUNT(U88),ROUND(SUM(U88)/SUM(K88)*100,2),""),0)</f>
        <v/>
      </c>
      <c r="W88" s="51"/>
      <c r="X88" s="318" t="str">
        <f>+IFERROR(IF(COUNT(W88),ROUND(SUM(W88)/SUM(K88)*100,2),""),0)</f>
        <v/>
      </c>
      <c r="Y88" s="51">
        <v>0</v>
      </c>
      <c r="Z88" s="316"/>
      <c r="AA88" s="11"/>
      <c r="AB88" s="11"/>
      <c r="AC88" s="11">
        <f>IF(SUM(H88:Y88)&gt;0,1,0)</f>
        <v>1</v>
      </c>
    </row>
    <row r="89" spans="5:29" ht="24.75" customHeight="1">
      <c r="E89" s="221">
        <v>75</v>
      </c>
      <c r="F89" s="499" t="s">
        <v>1151</v>
      </c>
      <c r="G89" s="500" t="s">
        <v>1415</v>
      </c>
      <c r="H89" s="51">
        <v>400</v>
      </c>
      <c r="I89" s="51"/>
      <c r="J89" s="51"/>
      <c r="K89" s="501">
        <f>+IFERROR(IF(COUNT(H89:J89),ROUND(SUM(H89:J89),0),""),"")</f>
        <v>400</v>
      </c>
      <c r="L89" s="55">
        <f>+IFERROR(IF(COUNT(K89),ROUND(K89/'Shareholding Pattern'!$L$57*100,2),""),0)</f>
        <v>0</v>
      </c>
      <c r="M89" s="233">
        <f>IF(H89="","",H89)</f>
        <v>400</v>
      </c>
      <c r="N89" s="233"/>
      <c r="O89" s="318">
        <f>+IFERROR(IF(COUNT(M89:N89),ROUND(SUM(M89,N89),2),""),"")</f>
        <v>400</v>
      </c>
      <c r="P89" s="55">
        <f>+IFERROR(IF(COUNT(O89),ROUND(O89/('Shareholding Pattern'!$P$58)*100,2),""),0)</f>
        <v>0</v>
      </c>
      <c r="Q89" s="51"/>
      <c r="R89" s="51"/>
      <c r="S89" s="501" t="str">
        <f>+IFERROR(IF(COUNT(Q89:R89),ROUND(SUM(Q89:R89),0),""),"")</f>
        <v/>
      </c>
      <c r="T89" s="17">
        <f>+IFERROR(IF(COUNT(K89,S89),ROUND(SUM(S89,K89)/SUM('Shareholding Pattern'!$L$57,'Shareholding Pattern'!$T$57)*100,2),""),0)</f>
        <v>0</v>
      </c>
      <c r="U89" s="51"/>
      <c r="V89" s="318" t="str">
        <f>+IFERROR(IF(COUNT(U89),ROUND(SUM(U89)/SUM(K89)*100,2),""),0)</f>
        <v/>
      </c>
      <c r="W89" s="51"/>
      <c r="X89" s="318" t="str">
        <f>+IFERROR(IF(COUNT(W89),ROUND(SUM(W89)/SUM(K89)*100,2),""),0)</f>
        <v/>
      </c>
      <c r="Y89" s="51">
        <v>0</v>
      </c>
      <c r="Z89" s="316"/>
      <c r="AA89" s="11"/>
      <c r="AB89" s="11"/>
      <c r="AC89" s="11">
        <f>IF(SUM(H89:Y89)&gt;0,1,0)</f>
        <v>1</v>
      </c>
    </row>
    <row r="90" spans="5:29" ht="24.75" customHeight="1">
      <c r="E90" s="221">
        <v>76</v>
      </c>
      <c r="F90" s="499" t="s">
        <v>1152</v>
      </c>
      <c r="G90" s="500" t="s">
        <v>1416</v>
      </c>
      <c r="H90" s="51">
        <v>500</v>
      </c>
      <c r="I90" s="51"/>
      <c r="J90" s="51"/>
      <c r="K90" s="501">
        <f>+IFERROR(IF(COUNT(H90:J90),ROUND(SUM(H90:J90),0),""),"")</f>
        <v>500</v>
      </c>
      <c r="L90" s="55">
        <f>+IFERROR(IF(COUNT(K90),ROUND(K90/'Shareholding Pattern'!$L$57*100,2),""),0)</f>
        <v>0</v>
      </c>
      <c r="M90" s="233">
        <f>IF(H90="","",H90)</f>
        <v>500</v>
      </c>
      <c r="N90" s="233"/>
      <c r="O90" s="318">
        <f>+IFERROR(IF(COUNT(M90:N90),ROUND(SUM(M90,N90),2),""),"")</f>
        <v>500</v>
      </c>
      <c r="P90" s="55">
        <f>+IFERROR(IF(COUNT(O90),ROUND(O90/('Shareholding Pattern'!$P$58)*100,2),""),0)</f>
        <v>0</v>
      </c>
      <c r="Q90" s="51"/>
      <c r="R90" s="51"/>
      <c r="S90" s="501" t="str">
        <f>+IFERROR(IF(COUNT(Q90:R90),ROUND(SUM(Q90:R90),0),""),"")</f>
        <v/>
      </c>
      <c r="T90" s="17">
        <f>+IFERROR(IF(COUNT(K90,S90),ROUND(SUM(S90,K90)/SUM('Shareholding Pattern'!$L$57,'Shareholding Pattern'!$T$57)*100,2),""),0)</f>
        <v>0</v>
      </c>
      <c r="U90" s="51"/>
      <c r="V90" s="318" t="str">
        <f>+IFERROR(IF(COUNT(U90),ROUND(SUM(U90)/SUM(K90)*100,2),""),0)</f>
        <v/>
      </c>
      <c r="W90" s="51"/>
      <c r="X90" s="318" t="str">
        <f>+IFERROR(IF(COUNT(W90),ROUND(SUM(W90)/SUM(K90)*100,2),""),0)</f>
        <v/>
      </c>
      <c r="Y90" s="51">
        <v>0</v>
      </c>
      <c r="Z90" s="316"/>
      <c r="AA90" s="11"/>
      <c r="AB90" s="11"/>
      <c r="AC90" s="11">
        <f>IF(SUM(H90:Y90)&gt;0,1,0)</f>
        <v>1</v>
      </c>
    </row>
    <row r="91" spans="5:29" ht="24.75" customHeight="1">
      <c r="E91" s="221">
        <v>77</v>
      </c>
      <c r="F91" s="499" t="s">
        <v>1153</v>
      </c>
      <c r="G91" s="500" t="s">
        <v>1417</v>
      </c>
      <c r="H91" s="51">
        <v>1000</v>
      </c>
      <c r="I91" s="51"/>
      <c r="J91" s="51"/>
      <c r="K91" s="501">
        <f>+IFERROR(IF(COUNT(H91:J91),ROUND(SUM(H91:J91),0),""),"")</f>
        <v>1000</v>
      </c>
      <c r="L91" s="55">
        <f>+IFERROR(IF(COUNT(K91),ROUND(K91/'Shareholding Pattern'!$L$57*100,2),""),0)</f>
        <v>0.01</v>
      </c>
      <c r="M91" s="233">
        <f>IF(H91="","",H91)</f>
        <v>1000</v>
      </c>
      <c r="N91" s="233"/>
      <c r="O91" s="318">
        <f>+IFERROR(IF(COUNT(M91:N91),ROUND(SUM(M91,N91),2),""),"")</f>
        <v>1000</v>
      </c>
      <c r="P91" s="55">
        <f>+IFERROR(IF(COUNT(O91),ROUND(O91/('Shareholding Pattern'!$P$58)*100,2),""),0)</f>
        <v>0.01</v>
      </c>
      <c r="Q91" s="51"/>
      <c r="R91" s="51"/>
      <c r="S91" s="501" t="str">
        <f>+IFERROR(IF(COUNT(Q91:R91),ROUND(SUM(Q91:R91),0),""),"")</f>
        <v/>
      </c>
      <c r="T91" s="17">
        <f>+IFERROR(IF(COUNT(K91,S91),ROUND(SUM(S91,K91)/SUM('Shareholding Pattern'!$L$57,'Shareholding Pattern'!$T$57)*100,2),""),0)</f>
        <v>0.01</v>
      </c>
      <c r="U91" s="51"/>
      <c r="V91" s="318" t="str">
        <f>+IFERROR(IF(COUNT(U91),ROUND(SUM(U91)/SUM(K91)*100,2),""),0)</f>
        <v/>
      </c>
      <c r="W91" s="51"/>
      <c r="X91" s="318" t="str">
        <f>+IFERROR(IF(COUNT(W91),ROUND(SUM(W91)/SUM(K91)*100,2),""),0)</f>
        <v/>
      </c>
      <c r="Y91" s="51">
        <v>0</v>
      </c>
      <c r="Z91" s="316"/>
      <c r="AA91" s="11"/>
      <c r="AB91" s="11"/>
      <c r="AC91" s="11">
        <f>IF(SUM(H91:Y91)&gt;0,1,0)</f>
        <v>1</v>
      </c>
    </row>
    <row r="92" spans="5:29" ht="24.75" customHeight="1">
      <c r="E92" s="221">
        <v>78</v>
      </c>
      <c r="F92" s="499" t="s">
        <v>1154</v>
      </c>
      <c r="G92" s="500" t="s">
        <v>1418</v>
      </c>
      <c r="H92" s="51">
        <v>700</v>
      </c>
      <c r="I92" s="51"/>
      <c r="J92" s="51"/>
      <c r="K92" s="501">
        <f>+IFERROR(IF(COUNT(H92:J92),ROUND(SUM(H92:J92),0),""),"")</f>
        <v>700</v>
      </c>
      <c r="L92" s="55">
        <f>+IFERROR(IF(COUNT(K92),ROUND(K92/'Shareholding Pattern'!$L$57*100,2),""),0)</f>
        <v>0.01</v>
      </c>
      <c r="M92" s="233">
        <f>IF(H92="","",H92)</f>
        <v>700</v>
      </c>
      <c r="N92" s="233"/>
      <c r="O92" s="318">
        <f>+IFERROR(IF(COUNT(M92:N92),ROUND(SUM(M92,N92),2),""),"")</f>
        <v>700</v>
      </c>
      <c r="P92" s="55">
        <f>+IFERROR(IF(COUNT(O92),ROUND(O92/('Shareholding Pattern'!$P$58)*100,2),""),0)</f>
        <v>0.01</v>
      </c>
      <c r="Q92" s="51"/>
      <c r="R92" s="51"/>
      <c r="S92" s="501" t="str">
        <f>+IFERROR(IF(COUNT(Q92:R92),ROUND(SUM(Q92:R92),0),""),"")</f>
        <v/>
      </c>
      <c r="T92" s="17">
        <f>+IFERROR(IF(COUNT(K92,S92),ROUND(SUM(S92,K92)/SUM('Shareholding Pattern'!$L$57,'Shareholding Pattern'!$T$57)*100,2),""),0)</f>
        <v>0.01</v>
      </c>
      <c r="U92" s="51"/>
      <c r="V92" s="318" t="str">
        <f>+IFERROR(IF(COUNT(U92),ROUND(SUM(U92)/SUM(K92)*100,2),""),0)</f>
        <v/>
      </c>
      <c r="W92" s="51"/>
      <c r="X92" s="318" t="str">
        <f>+IFERROR(IF(COUNT(W92),ROUND(SUM(W92)/SUM(K92)*100,2),""),0)</f>
        <v/>
      </c>
      <c r="Y92" s="51">
        <v>0</v>
      </c>
      <c r="Z92" s="316"/>
      <c r="AA92" s="11"/>
      <c r="AB92" s="11"/>
      <c r="AC92" s="11">
        <f>IF(SUM(H92:Y92)&gt;0,1,0)</f>
        <v>1</v>
      </c>
    </row>
    <row r="93" spans="5:29" ht="24.75" customHeight="1">
      <c r="E93" s="221">
        <v>79</v>
      </c>
      <c r="F93" s="499" t="s">
        <v>1155</v>
      </c>
      <c r="G93" s="500" t="s">
        <v>1419</v>
      </c>
      <c r="H93" s="51">
        <v>700</v>
      </c>
      <c r="I93" s="51"/>
      <c r="J93" s="51"/>
      <c r="K93" s="501">
        <f>+IFERROR(IF(COUNT(H93:J93),ROUND(SUM(H93:J93),0),""),"")</f>
        <v>700</v>
      </c>
      <c r="L93" s="55">
        <f>+IFERROR(IF(COUNT(K93),ROUND(K93/'Shareholding Pattern'!$L$57*100,2),""),0)</f>
        <v>0.01</v>
      </c>
      <c r="M93" s="233">
        <f>IF(H93="","",H93)</f>
        <v>700</v>
      </c>
      <c r="N93" s="233"/>
      <c r="O93" s="318">
        <f>+IFERROR(IF(COUNT(M93:N93),ROUND(SUM(M93,N93),2),""),"")</f>
        <v>700</v>
      </c>
      <c r="P93" s="55">
        <f>+IFERROR(IF(COUNT(O93),ROUND(O93/('Shareholding Pattern'!$P$58)*100,2),""),0)</f>
        <v>0.01</v>
      </c>
      <c r="Q93" s="51"/>
      <c r="R93" s="51"/>
      <c r="S93" s="501" t="str">
        <f>+IFERROR(IF(COUNT(Q93:R93),ROUND(SUM(Q93:R93),0),""),"")</f>
        <v/>
      </c>
      <c r="T93" s="17">
        <f>+IFERROR(IF(COUNT(K93,S93),ROUND(SUM(S93,K93)/SUM('Shareholding Pattern'!$L$57,'Shareholding Pattern'!$T$57)*100,2),""),0)</f>
        <v>0.01</v>
      </c>
      <c r="U93" s="51"/>
      <c r="V93" s="318" t="str">
        <f>+IFERROR(IF(COUNT(U93),ROUND(SUM(U93)/SUM(K93)*100,2),""),0)</f>
        <v/>
      </c>
      <c r="W93" s="51"/>
      <c r="X93" s="318" t="str">
        <f>+IFERROR(IF(COUNT(W93),ROUND(SUM(W93)/SUM(K93)*100,2),""),0)</f>
        <v/>
      </c>
      <c r="Y93" s="51">
        <v>0</v>
      </c>
      <c r="Z93" s="316"/>
      <c r="AA93" s="11"/>
      <c r="AB93" s="11"/>
      <c r="AC93" s="11">
        <f>IF(SUM(H93:Y93)&gt;0,1,0)</f>
        <v>1</v>
      </c>
    </row>
    <row r="94" spans="5:29" ht="24.75" customHeight="1">
      <c r="E94" s="221">
        <v>80</v>
      </c>
      <c r="F94" s="499" t="s">
        <v>1156</v>
      </c>
      <c r="G94" s="500" t="s">
        <v>1420</v>
      </c>
      <c r="H94" s="51">
        <v>500</v>
      </c>
      <c r="I94" s="51"/>
      <c r="J94" s="51"/>
      <c r="K94" s="501">
        <f>+IFERROR(IF(COUNT(H94:J94),ROUND(SUM(H94:J94),0),""),"")</f>
        <v>500</v>
      </c>
      <c r="L94" s="55">
        <f>+IFERROR(IF(COUNT(K94),ROUND(K94/'Shareholding Pattern'!$L$57*100,2),""),0)</f>
        <v>0</v>
      </c>
      <c r="M94" s="233">
        <f>IF(H94="","",H94)</f>
        <v>500</v>
      </c>
      <c r="N94" s="233"/>
      <c r="O94" s="318">
        <f>+IFERROR(IF(COUNT(M94:N94),ROUND(SUM(M94,N94),2),""),"")</f>
        <v>500</v>
      </c>
      <c r="P94" s="55">
        <f>+IFERROR(IF(COUNT(O94),ROUND(O94/('Shareholding Pattern'!$P$58)*100,2),""),0)</f>
        <v>0</v>
      </c>
      <c r="Q94" s="51"/>
      <c r="R94" s="51"/>
      <c r="S94" s="501" t="str">
        <f>+IFERROR(IF(COUNT(Q94:R94),ROUND(SUM(Q94:R94),0),""),"")</f>
        <v/>
      </c>
      <c r="T94" s="17">
        <f>+IFERROR(IF(COUNT(K94,S94),ROUND(SUM(S94,K94)/SUM('Shareholding Pattern'!$L$57,'Shareholding Pattern'!$T$57)*100,2),""),0)</f>
        <v>0</v>
      </c>
      <c r="U94" s="51"/>
      <c r="V94" s="318" t="str">
        <f>+IFERROR(IF(COUNT(U94),ROUND(SUM(U94)/SUM(K94)*100,2),""),0)</f>
        <v/>
      </c>
      <c r="W94" s="51"/>
      <c r="X94" s="318" t="str">
        <f>+IFERROR(IF(COUNT(W94),ROUND(SUM(W94)/SUM(K94)*100,2),""),0)</f>
        <v/>
      </c>
      <c r="Y94" s="51">
        <v>0</v>
      </c>
      <c r="Z94" s="316"/>
      <c r="AA94" s="11"/>
      <c r="AB94" s="11"/>
      <c r="AC94" s="11">
        <f>IF(SUM(H94:Y94)&gt;0,1,0)</f>
        <v>1</v>
      </c>
    </row>
    <row r="95" spans="5:29" ht="24.75" customHeight="1">
      <c r="E95" s="221">
        <v>81</v>
      </c>
      <c r="F95" s="499" t="s">
        <v>1157</v>
      </c>
      <c r="G95" s="500" t="s">
        <v>1421</v>
      </c>
      <c r="H95" s="51">
        <v>500</v>
      </c>
      <c r="I95" s="51"/>
      <c r="J95" s="51"/>
      <c r="K95" s="501">
        <f>+IFERROR(IF(COUNT(H95:J95),ROUND(SUM(H95:J95),0),""),"")</f>
        <v>500</v>
      </c>
      <c r="L95" s="55">
        <f>+IFERROR(IF(COUNT(K95),ROUND(K95/'Shareholding Pattern'!$L$57*100,2),""),0)</f>
        <v>0</v>
      </c>
      <c r="M95" s="233">
        <f>IF(H95="","",H95)</f>
        <v>500</v>
      </c>
      <c r="N95" s="233"/>
      <c r="O95" s="318">
        <f>+IFERROR(IF(COUNT(M95:N95),ROUND(SUM(M95,N95),2),""),"")</f>
        <v>500</v>
      </c>
      <c r="P95" s="55">
        <f>+IFERROR(IF(COUNT(O95),ROUND(O95/('Shareholding Pattern'!$P$58)*100,2),""),0)</f>
        <v>0</v>
      </c>
      <c r="Q95" s="51"/>
      <c r="R95" s="51"/>
      <c r="S95" s="501" t="str">
        <f>+IFERROR(IF(COUNT(Q95:R95),ROUND(SUM(Q95:R95),0),""),"")</f>
        <v/>
      </c>
      <c r="T95" s="17">
        <f>+IFERROR(IF(COUNT(K95,S95),ROUND(SUM(S95,K95)/SUM('Shareholding Pattern'!$L$57,'Shareholding Pattern'!$T$57)*100,2),""),0)</f>
        <v>0</v>
      </c>
      <c r="U95" s="51"/>
      <c r="V95" s="318" t="str">
        <f>+IFERROR(IF(COUNT(U95),ROUND(SUM(U95)/SUM(K95)*100,2),""),0)</f>
        <v/>
      </c>
      <c r="W95" s="51"/>
      <c r="X95" s="318" t="str">
        <f>+IFERROR(IF(COUNT(W95),ROUND(SUM(W95)/SUM(K95)*100,2),""),0)</f>
        <v/>
      </c>
      <c r="Y95" s="51">
        <v>0</v>
      </c>
      <c r="Z95" s="316"/>
      <c r="AA95" s="11"/>
      <c r="AB95" s="11"/>
      <c r="AC95" s="11">
        <f>IF(SUM(H95:Y95)&gt;0,1,0)</f>
        <v>1</v>
      </c>
    </row>
    <row r="96" spans="5:29" ht="24.75" customHeight="1">
      <c r="E96" s="221">
        <v>82</v>
      </c>
      <c r="F96" s="499" t="s">
        <v>1158</v>
      </c>
      <c r="G96" s="500" t="s">
        <v>1422</v>
      </c>
      <c r="H96" s="51">
        <v>500</v>
      </c>
      <c r="I96" s="51"/>
      <c r="J96" s="51"/>
      <c r="K96" s="501">
        <f>+IFERROR(IF(COUNT(H96:J96),ROUND(SUM(H96:J96),0),""),"")</f>
        <v>500</v>
      </c>
      <c r="L96" s="55">
        <f>+IFERROR(IF(COUNT(K96),ROUND(K96/'Shareholding Pattern'!$L$57*100,2),""),0)</f>
        <v>0</v>
      </c>
      <c r="M96" s="233">
        <f>IF(H96="","",H96)</f>
        <v>500</v>
      </c>
      <c r="N96" s="233"/>
      <c r="O96" s="318">
        <f>+IFERROR(IF(COUNT(M96:N96),ROUND(SUM(M96,N96),2),""),"")</f>
        <v>500</v>
      </c>
      <c r="P96" s="55">
        <f>+IFERROR(IF(COUNT(O96),ROUND(O96/('Shareholding Pattern'!$P$58)*100,2),""),0)</f>
        <v>0</v>
      </c>
      <c r="Q96" s="51"/>
      <c r="R96" s="51"/>
      <c r="S96" s="501" t="str">
        <f>+IFERROR(IF(COUNT(Q96:R96),ROUND(SUM(Q96:R96),0),""),"")</f>
        <v/>
      </c>
      <c r="T96" s="17">
        <f>+IFERROR(IF(COUNT(K96,S96),ROUND(SUM(S96,K96)/SUM('Shareholding Pattern'!$L$57,'Shareholding Pattern'!$T$57)*100,2),""),0)</f>
        <v>0</v>
      </c>
      <c r="U96" s="51"/>
      <c r="V96" s="318" t="str">
        <f>+IFERROR(IF(COUNT(U96),ROUND(SUM(U96)/SUM(K96)*100,2),""),0)</f>
        <v/>
      </c>
      <c r="W96" s="51"/>
      <c r="X96" s="318" t="str">
        <f>+IFERROR(IF(COUNT(W96),ROUND(SUM(W96)/SUM(K96)*100,2),""),0)</f>
        <v/>
      </c>
      <c r="Y96" s="51">
        <v>0</v>
      </c>
      <c r="Z96" s="316"/>
      <c r="AA96" s="11"/>
      <c r="AB96" s="11"/>
      <c r="AC96" s="11">
        <f>IF(SUM(H96:Y96)&gt;0,1,0)</f>
        <v>1</v>
      </c>
    </row>
    <row r="97" spans="5:29" ht="24.75" customHeight="1">
      <c r="E97" s="221">
        <v>83</v>
      </c>
      <c r="F97" s="499" t="s">
        <v>1159</v>
      </c>
      <c r="G97" s="500" t="s">
        <v>1423</v>
      </c>
      <c r="H97" s="51">
        <v>300</v>
      </c>
      <c r="I97" s="51"/>
      <c r="J97" s="51"/>
      <c r="K97" s="501">
        <f>+IFERROR(IF(COUNT(H97:J97),ROUND(SUM(H97:J97),0),""),"")</f>
        <v>300</v>
      </c>
      <c r="L97" s="55">
        <f>+IFERROR(IF(COUNT(K97),ROUND(K97/'Shareholding Pattern'!$L$57*100,2),""),0)</f>
        <v>0</v>
      </c>
      <c r="M97" s="233">
        <f>IF(H97="","",H97)</f>
        <v>300</v>
      </c>
      <c r="N97" s="233"/>
      <c r="O97" s="318">
        <f>+IFERROR(IF(COUNT(M97:N97),ROUND(SUM(M97,N97),2),""),"")</f>
        <v>300</v>
      </c>
      <c r="P97" s="55">
        <f>+IFERROR(IF(COUNT(O97),ROUND(O97/('Shareholding Pattern'!$P$58)*100,2),""),0)</f>
        <v>0</v>
      </c>
      <c r="Q97" s="51"/>
      <c r="R97" s="51"/>
      <c r="S97" s="501" t="str">
        <f>+IFERROR(IF(COUNT(Q97:R97),ROUND(SUM(Q97:R97),0),""),"")</f>
        <v/>
      </c>
      <c r="T97" s="17">
        <f>+IFERROR(IF(COUNT(K97,S97),ROUND(SUM(S97,K97)/SUM('Shareholding Pattern'!$L$57,'Shareholding Pattern'!$T$57)*100,2),""),0)</f>
        <v>0</v>
      </c>
      <c r="U97" s="51"/>
      <c r="V97" s="318" t="str">
        <f>+IFERROR(IF(COUNT(U97),ROUND(SUM(U97)/SUM(K97)*100,2),""),0)</f>
        <v/>
      </c>
      <c r="W97" s="51"/>
      <c r="X97" s="318" t="str">
        <f>+IFERROR(IF(COUNT(W97),ROUND(SUM(W97)/SUM(K97)*100,2),""),0)</f>
        <v/>
      </c>
      <c r="Y97" s="51">
        <v>0</v>
      </c>
      <c r="Z97" s="316"/>
      <c r="AA97" s="11"/>
      <c r="AB97" s="11"/>
      <c r="AC97" s="11">
        <f>IF(SUM(H97:Y97)&gt;0,1,0)</f>
        <v>1</v>
      </c>
    </row>
    <row r="98" spans="5:29" ht="24.75" customHeight="1">
      <c r="E98" s="221">
        <v>84</v>
      </c>
      <c r="F98" s="499" t="s">
        <v>1160</v>
      </c>
      <c r="G98" s="500" t="s">
        <v>1424</v>
      </c>
      <c r="H98" s="51">
        <v>1000</v>
      </c>
      <c r="I98" s="51"/>
      <c r="J98" s="51"/>
      <c r="K98" s="501">
        <f>+IFERROR(IF(COUNT(H98:J98),ROUND(SUM(H98:J98),0),""),"")</f>
        <v>1000</v>
      </c>
      <c r="L98" s="55">
        <f>+IFERROR(IF(COUNT(K98),ROUND(K98/'Shareholding Pattern'!$L$57*100,2),""),0)</f>
        <v>0.01</v>
      </c>
      <c r="M98" s="233">
        <f>IF(H98="","",H98)</f>
        <v>1000</v>
      </c>
      <c r="N98" s="233"/>
      <c r="O98" s="318">
        <f>+IFERROR(IF(COUNT(M98:N98),ROUND(SUM(M98,N98),2),""),"")</f>
        <v>1000</v>
      </c>
      <c r="P98" s="55">
        <f>+IFERROR(IF(COUNT(O98),ROUND(O98/('Shareholding Pattern'!$P$58)*100,2),""),0)</f>
        <v>0.01</v>
      </c>
      <c r="Q98" s="51"/>
      <c r="R98" s="51"/>
      <c r="S98" s="501" t="str">
        <f>+IFERROR(IF(COUNT(Q98:R98),ROUND(SUM(Q98:R98),0),""),"")</f>
        <v/>
      </c>
      <c r="T98" s="17">
        <f>+IFERROR(IF(COUNT(K98,S98),ROUND(SUM(S98,K98)/SUM('Shareholding Pattern'!$L$57,'Shareholding Pattern'!$T$57)*100,2),""),0)</f>
        <v>0.01</v>
      </c>
      <c r="U98" s="51"/>
      <c r="V98" s="318" t="str">
        <f>+IFERROR(IF(COUNT(U98),ROUND(SUM(U98)/SUM(K98)*100,2),""),0)</f>
        <v/>
      </c>
      <c r="W98" s="51"/>
      <c r="X98" s="318" t="str">
        <f>+IFERROR(IF(COUNT(W98),ROUND(SUM(W98)/SUM(K98)*100,2),""),0)</f>
        <v/>
      </c>
      <c r="Y98" s="51">
        <v>0</v>
      </c>
      <c r="Z98" s="316"/>
      <c r="AA98" s="11"/>
      <c r="AB98" s="11"/>
      <c r="AC98" s="11">
        <f>IF(SUM(H98:Y98)&gt;0,1,0)</f>
        <v>1</v>
      </c>
    </row>
    <row r="99" spans="5:29" ht="24.75" customHeight="1">
      <c r="E99" s="221">
        <v>85</v>
      </c>
      <c r="F99" s="499" t="s">
        <v>1161</v>
      </c>
      <c r="G99" s="500" t="s">
        <v>1425</v>
      </c>
      <c r="H99" s="51">
        <v>1000</v>
      </c>
      <c r="I99" s="51"/>
      <c r="J99" s="51"/>
      <c r="K99" s="501">
        <f>+IFERROR(IF(COUNT(H99:J99),ROUND(SUM(H99:J99),0),""),"")</f>
        <v>1000</v>
      </c>
      <c r="L99" s="55">
        <f>+IFERROR(IF(COUNT(K99),ROUND(K99/'Shareholding Pattern'!$L$57*100,2),""),0)</f>
        <v>0.01</v>
      </c>
      <c r="M99" s="233">
        <f>IF(H99="","",H99)</f>
        <v>1000</v>
      </c>
      <c r="N99" s="233"/>
      <c r="O99" s="318">
        <f>+IFERROR(IF(COUNT(M99:N99),ROUND(SUM(M99,N99),2),""),"")</f>
        <v>1000</v>
      </c>
      <c r="P99" s="55">
        <f>+IFERROR(IF(COUNT(O99),ROUND(O99/('Shareholding Pattern'!$P$58)*100,2),""),0)</f>
        <v>0.01</v>
      </c>
      <c r="Q99" s="51"/>
      <c r="R99" s="51"/>
      <c r="S99" s="501" t="str">
        <f>+IFERROR(IF(COUNT(Q99:R99),ROUND(SUM(Q99:R99),0),""),"")</f>
        <v/>
      </c>
      <c r="T99" s="17">
        <f>+IFERROR(IF(COUNT(K99,S99),ROUND(SUM(S99,K99)/SUM('Shareholding Pattern'!$L$57,'Shareholding Pattern'!$T$57)*100,2),""),0)</f>
        <v>0.01</v>
      </c>
      <c r="U99" s="51"/>
      <c r="V99" s="318" t="str">
        <f>+IFERROR(IF(COUNT(U99),ROUND(SUM(U99)/SUM(K99)*100,2),""),0)</f>
        <v/>
      </c>
      <c r="W99" s="51"/>
      <c r="X99" s="318" t="str">
        <f>+IFERROR(IF(COUNT(W99),ROUND(SUM(W99)/SUM(K99)*100,2),""),0)</f>
        <v/>
      </c>
      <c r="Y99" s="51">
        <v>0</v>
      </c>
      <c r="Z99" s="316"/>
      <c r="AA99" s="11"/>
      <c r="AB99" s="11"/>
      <c r="AC99" s="11">
        <f>IF(SUM(H99:Y99)&gt;0,1,0)</f>
        <v>1</v>
      </c>
    </row>
    <row r="100" spans="5:29" ht="24.75" customHeight="1">
      <c r="E100" s="221">
        <v>86</v>
      </c>
      <c r="F100" s="499" t="s">
        <v>1162</v>
      </c>
      <c r="G100" s="500" t="s">
        <v>1426</v>
      </c>
      <c r="H100" s="51">
        <v>1000</v>
      </c>
      <c r="I100" s="51"/>
      <c r="J100" s="51"/>
      <c r="K100" s="501">
        <f>+IFERROR(IF(COUNT(H100:J100),ROUND(SUM(H100:J100),0),""),"")</f>
        <v>1000</v>
      </c>
      <c r="L100" s="55">
        <f>+IFERROR(IF(COUNT(K100),ROUND(K100/'Shareholding Pattern'!$L$57*100,2),""),0)</f>
        <v>0.01</v>
      </c>
      <c r="M100" s="233">
        <f>IF(H100="","",H100)</f>
        <v>1000</v>
      </c>
      <c r="N100" s="233"/>
      <c r="O100" s="318">
        <f>+IFERROR(IF(COUNT(M100:N100),ROUND(SUM(M100,N100),2),""),"")</f>
        <v>1000</v>
      </c>
      <c r="P100" s="55">
        <f>+IFERROR(IF(COUNT(O100),ROUND(O100/('Shareholding Pattern'!$P$58)*100,2),""),0)</f>
        <v>0.01</v>
      </c>
      <c r="Q100" s="51"/>
      <c r="R100" s="51"/>
      <c r="S100" s="501" t="str">
        <f>+IFERROR(IF(COUNT(Q100:R100),ROUND(SUM(Q100:R100),0),""),"")</f>
        <v/>
      </c>
      <c r="T100" s="17">
        <f>+IFERROR(IF(COUNT(K100,S100),ROUND(SUM(S100,K100)/SUM('Shareholding Pattern'!$L$57,'Shareholding Pattern'!$T$57)*100,2),""),0)</f>
        <v>0.01</v>
      </c>
      <c r="U100" s="51"/>
      <c r="V100" s="318" t="str">
        <f>+IFERROR(IF(COUNT(U100),ROUND(SUM(U100)/SUM(K100)*100,2),""),0)</f>
        <v/>
      </c>
      <c r="W100" s="51"/>
      <c r="X100" s="318" t="str">
        <f>+IFERROR(IF(COUNT(W100),ROUND(SUM(W100)/SUM(K100)*100,2),""),0)</f>
        <v/>
      </c>
      <c r="Y100" s="51">
        <v>0</v>
      </c>
      <c r="Z100" s="316"/>
      <c r="AA100" s="11"/>
      <c r="AB100" s="11"/>
      <c r="AC100" s="11">
        <f>IF(SUM(H100:Y100)&gt;0,1,0)</f>
        <v>1</v>
      </c>
    </row>
    <row r="101" spans="5:29" ht="24.75" customHeight="1">
      <c r="E101" s="221">
        <v>87</v>
      </c>
      <c r="F101" s="499" t="s">
        <v>1163</v>
      </c>
      <c r="G101" s="500" t="s">
        <v>1427</v>
      </c>
      <c r="H101" s="51">
        <v>200</v>
      </c>
      <c r="I101" s="51"/>
      <c r="J101" s="51"/>
      <c r="K101" s="501">
        <f>+IFERROR(IF(COUNT(H101:J101),ROUND(SUM(H101:J101),0),""),"")</f>
        <v>200</v>
      </c>
      <c r="L101" s="55">
        <f>+IFERROR(IF(COUNT(K101),ROUND(K101/'Shareholding Pattern'!$L$57*100,2),""),0)</f>
        <v>0</v>
      </c>
      <c r="M101" s="233">
        <f>IF(H101="","",H101)</f>
        <v>200</v>
      </c>
      <c r="N101" s="233"/>
      <c r="O101" s="318">
        <f>+IFERROR(IF(COUNT(M101:N101),ROUND(SUM(M101,N101),2),""),"")</f>
        <v>200</v>
      </c>
      <c r="P101" s="55">
        <f>+IFERROR(IF(COUNT(O101),ROUND(O101/('Shareholding Pattern'!$P$58)*100,2),""),0)</f>
        <v>0</v>
      </c>
      <c r="Q101" s="51"/>
      <c r="R101" s="51"/>
      <c r="S101" s="501" t="str">
        <f>+IFERROR(IF(COUNT(Q101:R101),ROUND(SUM(Q101:R101),0),""),"")</f>
        <v/>
      </c>
      <c r="T101" s="17">
        <f>+IFERROR(IF(COUNT(K101,S101),ROUND(SUM(S101,K101)/SUM('Shareholding Pattern'!$L$57,'Shareholding Pattern'!$T$57)*100,2),""),0)</f>
        <v>0</v>
      </c>
      <c r="U101" s="51"/>
      <c r="V101" s="318" t="str">
        <f>+IFERROR(IF(COUNT(U101),ROUND(SUM(U101)/SUM(K101)*100,2),""),0)</f>
        <v/>
      </c>
      <c r="W101" s="51"/>
      <c r="X101" s="318" t="str">
        <f>+IFERROR(IF(COUNT(W101),ROUND(SUM(W101)/SUM(K101)*100,2),""),0)</f>
        <v/>
      </c>
      <c r="Y101" s="51">
        <v>0</v>
      </c>
      <c r="Z101" s="316"/>
      <c r="AA101" s="11"/>
      <c r="AB101" s="11"/>
      <c r="AC101" s="11">
        <f>IF(SUM(H101:Y101)&gt;0,1,0)</f>
        <v>1</v>
      </c>
    </row>
    <row r="102" spans="5:29" ht="24.75" customHeight="1">
      <c r="E102" s="221">
        <v>88</v>
      </c>
      <c r="F102" s="499" t="s">
        <v>1164</v>
      </c>
      <c r="G102" s="500" t="s">
        <v>1428</v>
      </c>
      <c r="H102" s="51">
        <v>500</v>
      </c>
      <c r="I102" s="51"/>
      <c r="J102" s="51"/>
      <c r="K102" s="501">
        <f>+IFERROR(IF(COUNT(H102:J102),ROUND(SUM(H102:J102),0),""),"")</f>
        <v>500</v>
      </c>
      <c r="L102" s="55">
        <f>+IFERROR(IF(COUNT(K102),ROUND(K102/'Shareholding Pattern'!$L$57*100,2),""),0)</f>
        <v>0</v>
      </c>
      <c r="M102" s="233">
        <f>IF(H102="","",H102)</f>
        <v>500</v>
      </c>
      <c r="N102" s="233"/>
      <c r="O102" s="318">
        <f>+IFERROR(IF(COUNT(M102:N102),ROUND(SUM(M102,N102),2),""),"")</f>
        <v>500</v>
      </c>
      <c r="P102" s="55">
        <f>+IFERROR(IF(COUNT(O102),ROUND(O102/('Shareholding Pattern'!$P$58)*100,2),""),0)</f>
        <v>0</v>
      </c>
      <c r="Q102" s="51"/>
      <c r="R102" s="51"/>
      <c r="S102" s="501" t="str">
        <f>+IFERROR(IF(COUNT(Q102:R102),ROUND(SUM(Q102:R102),0),""),"")</f>
        <v/>
      </c>
      <c r="T102" s="17">
        <f>+IFERROR(IF(COUNT(K102,S102),ROUND(SUM(S102,K102)/SUM('Shareholding Pattern'!$L$57,'Shareholding Pattern'!$T$57)*100,2),""),0)</f>
        <v>0</v>
      </c>
      <c r="U102" s="51"/>
      <c r="V102" s="318" t="str">
        <f>+IFERROR(IF(COUNT(U102),ROUND(SUM(U102)/SUM(K102)*100,2),""),0)</f>
        <v/>
      </c>
      <c r="W102" s="51"/>
      <c r="X102" s="318" t="str">
        <f>+IFERROR(IF(COUNT(W102),ROUND(SUM(W102)/SUM(K102)*100,2),""),0)</f>
        <v/>
      </c>
      <c r="Y102" s="51">
        <v>0</v>
      </c>
      <c r="Z102" s="316"/>
      <c r="AA102" s="11"/>
      <c r="AB102" s="11"/>
      <c r="AC102" s="11">
        <f>IF(SUM(H102:Y102)&gt;0,1,0)</f>
        <v>1</v>
      </c>
    </row>
    <row r="103" spans="5:29" ht="24.75" customHeight="1">
      <c r="E103" s="221">
        <v>89</v>
      </c>
      <c r="F103" s="499" t="s">
        <v>1165</v>
      </c>
      <c r="G103" s="500" t="s">
        <v>1429</v>
      </c>
      <c r="H103" s="51">
        <v>1000</v>
      </c>
      <c r="I103" s="51"/>
      <c r="J103" s="51"/>
      <c r="K103" s="501">
        <f>+IFERROR(IF(COUNT(H103:J103),ROUND(SUM(H103:J103),0),""),"")</f>
        <v>1000</v>
      </c>
      <c r="L103" s="55">
        <f>+IFERROR(IF(COUNT(K103),ROUND(K103/'Shareholding Pattern'!$L$57*100,2),""),0)</f>
        <v>0.01</v>
      </c>
      <c r="M103" s="233">
        <f>IF(H103="","",H103)</f>
        <v>1000</v>
      </c>
      <c r="N103" s="233"/>
      <c r="O103" s="318">
        <f>+IFERROR(IF(COUNT(M103:N103),ROUND(SUM(M103,N103),2),""),"")</f>
        <v>1000</v>
      </c>
      <c r="P103" s="55">
        <f>+IFERROR(IF(COUNT(O103),ROUND(O103/('Shareholding Pattern'!$P$58)*100,2),""),0)</f>
        <v>0.01</v>
      </c>
      <c r="Q103" s="51"/>
      <c r="R103" s="51"/>
      <c r="S103" s="501" t="str">
        <f>+IFERROR(IF(COUNT(Q103:R103),ROUND(SUM(Q103:R103),0),""),"")</f>
        <v/>
      </c>
      <c r="T103" s="17">
        <f>+IFERROR(IF(COUNT(K103,S103),ROUND(SUM(S103,K103)/SUM('Shareholding Pattern'!$L$57,'Shareholding Pattern'!$T$57)*100,2),""),0)</f>
        <v>0.01</v>
      </c>
      <c r="U103" s="51"/>
      <c r="V103" s="318" t="str">
        <f>+IFERROR(IF(COUNT(U103),ROUND(SUM(U103)/SUM(K103)*100,2),""),0)</f>
        <v/>
      </c>
      <c r="W103" s="51"/>
      <c r="X103" s="318" t="str">
        <f>+IFERROR(IF(COUNT(W103),ROUND(SUM(W103)/SUM(K103)*100,2),""),0)</f>
        <v/>
      </c>
      <c r="Y103" s="51">
        <v>0</v>
      </c>
      <c r="Z103" s="316"/>
      <c r="AA103" s="11"/>
      <c r="AB103" s="11"/>
      <c r="AC103" s="11">
        <f>IF(SUM(H103:Y103)&gt;0,1,0)</f>
        <v>1</v>
      </c>
    </row>
    <row r="104" spans="5:29" ht="24.75" customHeight="1">
      <c r="E104" s="221">
        <v>90</v>
      </c>
      <c r="F104" s="499" t="s">
        <v>1166</v>
      </c>
      <c r="G104" s="500" t="s">
        <v>1430</v>
      </c>
      <c r="H104" s="51">
        <v>1900</v>
      </c>
      <c r="I104" s="51"/>
      <c r="J104" s="51"/>
      <c r="K104" s="501">
        <f>+IFERROR(IF(COUNT(H104:J104),ROUND(SUM(H104:J104),0),""),"")</f>
        <v>1900</v>
      </c>
      <c r="L104" s="55">
        <f>+IFERROR(IF(COUNT(K104),ROUND(K104/'Shareholding Pattern'!$L$57*100,2),""),0)</f>
        <v>0.02</v>
      </c>
      <c r="M104" s="233">
        <f>IF(H104="","",H104)</f>
        <v>1900</v>
      </c>
      <c r="N104" s="233"/>
      <c r="O104" s="318">
        <f>+IFERROR(IF(COUNT(M104:N104),ROUND(SUM(M104,N104),2),""),"")</f>
        <v>1900</v>
      </c>
      <c r="P104" s="55">
        <f>+IFERROR(IF(COUNT(O104),ROUND(O104/('Shareholding Pattern'!$P$58)*100,2),""),0)</f>
        <v>0.02</v>
      </c>
      <c r="Q104" s="51"/>
      <c r="R104" s="51"/>
      <c r="S104" s="501" t="str">
        <f>+IFERROR(IF(COUNT(Q104:R104),ROUND(SUM(Q104:R104),0),""),"")</f>
        <v/>
      </c>
      <c r="T104" s="17">
        <f>+IFERROR(IF(COUNT(K104,S104),ROUND(SUM(S104,K104)/SUM('Shareholding Pattern'!$L$57,'Shareholding Pattern'!$T$57)*100,2),""),0)</f>
        <v>0.02</v>
      </c>
      <c r="U104" s="51"/>
      <c r="V104" s="318" t="str">
        <f>+IFERROR(IF(COUNT(U104),ROUND(SUM(U104)/SUM(K104)*100,2),""),0)</f>
        <v/>
      </c>
      <c r="W104" s="51"/>
      <c r="X104" s="318" t="str">
        <f>+IFERROR(IF(COUNT(W104),ROUND(SUM(W104)/SUM(K104)*100,2),""),0)</f>
        <v/>
      </c>
      <c r="Y104" s="51">
        <v>0</v>
      </c>
      <c r="Z104" s="316"/>
      <c r="AA104" s="11"/>
      <c r="AB104" s="11"/>
      <c r="AC104" s="11">
        <f>IF(SUM(H104:Y104)&gt;0,1,0)</f>
        <v>1</v>
      </c>
    </row>
    <row r="105" spans="5:29" ht="24.75" customHeight="1">
      <c r="E105" s="221">
        <v>91</v>
      </c>
      <c r="F105" s="499" t="s">
        <v>1167</v>
      </c>
      <c r="G105" s="500" t="s">
        <v>1431</v>
      </c>
      <c r="H105" s="51">
        <v>1000</v>
      </c>
      <c r="I105" s="51"/>
      <c r="J105" s="51"/>
      <c r="K105" s="501">
        <f>+IFERROR(IF(COUNT(H105:J105),ROUND(SUM(H105:J105),0),""),"")</f>
        <v>1000</v>
      </c>
      <c r="L105" s="55">
        <f>+IFERROR(IF(COUNT(K105),ROUND(K105/'Shareholding Pattern'!$L$57*100,2),""),0)</f>
        <v>0.01</v>
      </c>
      <c r="M105" s="233">
        <f>IF(H105="","",H105)</f>
        <v>1000</v>
      </c>
      <c r="N105" s="233"/>
      <c r="O105" s="318">
        <f>+IFERROR(IF(COUNT(M105:N105),ROUND(SUM(M105,N105),2),""),"")</f>
        <v>1000</v>
      </c>
      <c r="P105" s="55">
        <f>+IFERROR(IF(COUNT(O105),ROUND(O105/('Shareholding Pattern'!$P$58)*100,2),""),0)</f>
        <v>0.01</v>
      </c>
      <c r="Q105" s="51"/>
      <c r="R105" s="51"/>
      <c r="S105" s="501" t="str">
        <f>+IFERROR(IF(COUNT(Q105:R105),ROUND(SUM(Q105:R105),0),""),"")</f>
        <v/>
      </c>
      <c r="T105" s="17">
        <f>+IFERROR(IF(COUNT(K105,S105),ROUND(SUM(S105,K105)/SUM('Shareholding Pattern'!$L$57,'Shareholding Pattern'!$T$57)*100,2),""),0)</f>
        <v>0.01</v>
      </c>
      <c r="U105" s="51"/>
      <c r="V105" s="318" t="str">
        <f>+IFERROR(IF(COUNT(U105),ROUND(SUM(U105)/SUM(K105)*100,2),""),0)</f>
        <v/>
      </c>
      <c r="W105" s="51"/>
      <c r="X105" s="318" t="str">
        <f>+IFERROR(IF(COUNT(W105),ROUND(SUM(W105)/SUM(K105)*100,2),""),0)</f>
        <v/>
      </c>
      <c r="Y105" s="51">
        <v>0</v>
      </c>
      <c r="Z105" s="316"/>
      <c r="AA105" s="11"/>
      <c r="AB105" s="11"/>
      <c r="AC105" s="11">
        <f>IF(SUM(H105:Y105)&gt;0,1,0)</f>
        <v>1</v>
      </c>
    </row>
    <row r="106" spans="5:29" ht="24.75" customHeight="1">
      <c r="E106" s="221">
        <v>92</v>
      </c>
      <c r="F106" s="499" t="s">
        <v>1168</v>
      </c>
      <c r="G106" s="500" t="s">
        <v>1432</v>
      </c>
      <c r="H106" s="51">
        <v>1500</v>
      </c>
      <c r="I106" s="51"/>
      <c r="J106" s="51"/>
      <c r="K106" s="501">
        <f>+IFERROR(IF(COUNT(H106:J106),ROUND(SUM(H106:J106),0),""),"")</f>
        <v>1500</v>
      </c>
      <c r="L106" s="55">
        <f>+IFERROR(IF(COUNT(K106),ROUND(K106/'Shareholding Pattern'!$L$57*100,2),""),0)</f>
        <v>0.01</v>
      </c>
      <c r="M106" s="233">
        <f>IF(H106="","",H106)</f>
        <v>1500</v>
      </c>
      <c r="N106" s="233"/>
      <c r="O106" s="318">
        <f>+IFERROR(IF(COUNT(M106:N106),ROUND(SUM(M106,N106),2),""),"")</f>
        <v>1500</v>
      </c>
      <c r="P106" s="55">
        <f>+IFERROR(IF(COUNT(O106),ROUND(O106/('Shareholding Pattern'!$P$58)*100,2),""),0)</f>
        <v>0.01</v>
      </c>
      <c r="Q106" s="51"/>
      <c r="R106" s="51"/>
      <c r="S106" s="501" t="str">
        <f>+IFERROR(IF(COUNT(Q106:R106),ROUND(SUM(Q106:R106),0),""),"")</f>
        <v/>
      </c>
      <c r="T106" s="17">
        <f>+IFERROR(IF(COUNT(K106,S106),ROUND(SUM(S106,K106)/SUM('Shareholding Pattern'!$L$57,'Shareholding Pattern'!$T$57)*100,2),""),0)</f>
        <v>0.01</v>
      </c>
      <c r="U106" s="51"/>
      <c r="V106" s="318" t="str">
        <f>+IFERROR(IF(COUNT(U106),ROUND(SUM(U106)/SUM(K106)*100,2),""),0)</f>
        <v/>
      </c>
      <c r="W106" s="51"/>
      <c r="X106" s="318" t="str">
        <f>+IFERROR(IF(COUNT(W106),ROUND(SUM(W106)/SUM(K106)*100,2),""),0)</f>
        <v/>
      </c>
      <c r="Y106" s="51">
        <v>0</v>
      </c>
      <c r="Z106" s="316"/>
      <c r="AA106" s="11"/>
      <c r="AB106" s="11"/>
      <c r="AC106" s="11">
        <f>IF(SUM(H106:Y106)&gt;0,1,0)</f>
        <v>1</v>
      </c>
    </row>
    <row r="107" spans="5:29" ht="24.75" customHeight="1">
      <c r="E107" s="221">
        <v>93</v>
      </c>
      <c r="F107" s="499" t="s">
        <v>1169</v>
      </c>
      <c r="G107" s="500" t="s">
        <v>1433</v>
      </c>
      <c r="H107" s="51">
        <v>1500</v>
      </c>
      <c r="I107" s="51"/>
      <c r="J107" s="51"/>
      <c r="K107" s="501">
        <f>+IFERROR(IF(COUNT(H107:J107),ROUND(SUM(H107:J107),0),""),"")</f>
        <v>1500</v>
      </c>
      <c r="L107" s="55">
        <f>+IFERROR(IF(COUNT(K107),ROUND(K107/'Shareholding Pattern'!$L$57*100,2),""),0)</f>
        <v>0.01</v>
      </c>
      <c r="M107" s="233">
        <f>IF(H107="","",H107)</f>
        <v>1500</v>
      </c>
      <c r="N107" s="233"/>
      <c r="O107" s="318">
        <f>+IFERROR(IF(COUNT(M107:N107),ROUND(SUM(M107,N107),2),""),"")</f>
        <v>1500</v>
      </c>
      <c r="P107" s="55">
        <f>+IFERROR(IF(COUNT(O107),ROUND(O107/('Shareholding Pattern'!$P$58)*100,2),""),0)</f>
        <v>0.01</v>
      </c>
      <c r="Q107" s="51"/>
      <c r="R107" s="51"/>
      <c r="S107" s="501" t="str">
        <f>+IFERROR(IF(COUNT(Q107:R107),ROUND(SUM(Q107:R107),0),""),"")</f>
        <v/>
      </c>
      <c r="T107" s="17">
        <f>+IFERROR(IF(COUNT(K107,S107),ROUND(SUM(S107,K107)/SUM('Shareholding Pattern'!$L$57,'Shareholding Pattern'!$T$57)*100,2),""),0)</f>
        <v>0.01</v>
      </c>
      <c r="U107" s="51"/>
      <c r="V107" s="318" t="str">
        <f>+IFERROR(IF(COUNT(U107),ROUND(SUM(U107)/SUM(K107)*100,2),""),0)</f>
        <v/>
      </c>
      <c r="W107" s="51"/>
      <c r="X107" s="318" t="str">
        <f>+IFERROR(IF(COUNT(W107),ROUND(SUM(W107)/SUM(K107)*100,2),""),0)</f>
        <v/>
      </c>
      <c r="Y107" s="51">
        <v>0</v>
      </c>
      <c r="Z107" s="316"/>
      <c r="AA107" s="11"/>
      <c r="AB107" s="11"/>
      <c r="AC107" s="11">
        <f>IF(SUM(H107:Y107)&gt;0,1,0)</f>
        <v>1</v>
      </c>
    </row>
    <row r="108" spans="5:29" ht="24.75" customHeight="1">
      <c r="E108" s="221">
        <v>94</v>
      </c>
      <c r="F108" s="499" t="s">
        <v>1170</v>
      </c>
      <c r="G108" s="500" t="s">
        <v>1434</v>
      </c>
      <c r="H108" s="51">
        <v>1500</v>
      </c>
      <c r="I108" s="51"/>
      <c r="J108" s="51"/>
      <c r="K108" s="501">
        <f>+IFERROR(IF(COUNT(H108:J108),ROUND(SUM(H108:J108),0),""),"")</f>
        <v>1500</v>
      </c>
      <c r="L108" s="55">
        <f>+IFERROR(IF(COUNT(K108),ROUND(K108/'Shareholding Pattern'!$L$57*100,2),""),0)</f>
        <v>0.01</v>
      </c>
      <c r="M108" s="233">
        <f>IF(H108="","",H108)</f>
        <v>1500</v>
      </c>
      <c r="N108" s="233"/>
      <c r="O108" s="318">
        <f>+IFERROR(IF(COUNT(M108:N108),ROUND(SUM(M108,N108),2),""),"")</f>
        <v>1500</v>
      </c>
      <c r="P108" s="55">
        <f>+IFERROR(IF(COUNT(O108),ROUND(O108/('Shareholding Pattern'!$P$58)*100,2),""),0)</f>
        <v>0.01</v>
      </c>
      <c r="Q108" s="51"/>
      <c r="R108" s="51"/>
      <c r="S108" s="501" t="str">
        <f>+IFERROR(IF(COUNT(Q108:R108),ROUND(SUM(Q108:R108),0),""),"")</f>
        <v/>
      </c>
      <c r="T108" s="17">
        <f>+IFERROR(IF(COUNT(K108,S108),ROUND(SUM(S108,K108)/SUM('Shareholding Pattern'!$L$57,'Shareholding Pattern'!$T$57)*100,2),""),0)</f>
        <v>0.01</v>
      </c>
      <c r="U108" s="51"/>
      <c r="V108" s="318" t="str">
        <f>+IFERROR(IF(COUNT(U108),ROUND(SUM(U108)/SUM(K108)*100,2),""),0)</f>
        <v/>
      </c>
      <c r="W108" s="51"/>
      <c r="X108" s="318" t="str">
        <f>+IFERROR(IF(COUNT(W108),ROUND(SUM(W108)/SUM(K108)*100,2),""),0)</f>
        <v/>
      </c>
      <c r="Y108" s="51">
        <v>0</v>
      </c>
      <c r="Z108" s="316"/>
      <c r="AA108" s="11"/>
      <c r="AB108" s="11"/>
      <c r="AC108" s="11">
        <f>IF(SUM(H108:Y108)&gt;0,1,0)</f>
        <v>1</v>
      </c>
    </row>
    <row r="109" spans="5:29" ht="24.75" customHeight="1">
      <c r="E109" s="221">
        <v>95</v>
      </c>
      <c r="F109" s="499" t="s">
        <v>1171</v>
      </c>
      <c r="G109" s="500" t="s">
        <v>1435</v>
      </c>
      <c r="H109" s="51">
        <v>1000</v>
      </c>
      <c r="I109" s="51"/>
      <c r="J109" s="51"/>
      <c r="K109" s="501">
        <f>+IFERROR(IF(COUNT(H109:J109),ROUND(SUM(H109:J109),0),""),"")</f>
        <v>1000</v>
      </c>
      <c r="L109" s="55">
        <f>+IFERROR(IF(COUNT(K109),ROUND(K109/'Shareholding Pattern'!$L$57*100,2),""),0)</f>
        <v>0.01</v>
      </c>
      <c r="M109" s="233">
        <f>IF(H109="","",H109)</f>
        <v>1000</v>
      </c>
      <c r="N109" s="233"/>
      <c r="O109" s="318">
        <f>+IFERROR(IF(COUNT(M109:N109),ROUND(SUM(M109,N109),2),""),"")</f>
        <v>1000</v>
      </c>
      <c r="P109" s="55">
        <f>+IFERROR(IF(COUNT(O109),ROUND(O109/('Shareholding Pattern'!$P$58)*100,2),""),0)</f>
        <v>0.01</v>
      </c>
      <c r="Q109" s="51"/>
      <c r="R109" s="51"/>
      <c r="S109" s="501" t="str">
        <f>+IFERROR(IF(COUNT(Q109:R109),ROUND(SUM(Q109:R109),0),""),"")</f>
        <v/>
      </c>
      <c r="T109" s="17">
        <f>+IFERROR(IF(COUNT(K109,S109),ROUND(SUM(S109,K109)/SUM('Shareholding Pattern'!$L$57,'Shareholding Pattern'!$T$57)*100,2),""),0)</f>
        <v>0.01</v>
      </c>
      <c r="U109" s="51"/>
      <c r="V109" s="318" t="str">
        <f>+IFERROR(IF(COUNT(U109),ROUND(SUM(U109)/SUM(K109)*100,2),""),0)</f>
        <v/>
      </c>
      <c r="W109" s="51"/>
      <c r="X109" s="318" t="str">
        <f>+IFERROR(IF(COUNT(W109),ROUND(SUM(W109)/SUM(K109)*100,2),""),0)</f>
        <v/>
      </c>
      <c r="Y109" s="51">
        <v>0</v>
      </c>
      <c r="Z109" s="316"/>
      <c r="AA109" s="11"/>
      <c r="AB109" s="11"/>
      <c r="AC109" s="11">
        <f>IF(SUM(H109:Y109)&gt;0,1,0)</f>
        <v>1</v>
      </c>
    </row>
    <row r="110" spans="5:29" ht="24.75" customHeight="1">
      <c r="E110" s="221">
        <v>96</v>
      </c>
      <c r="F110" s="499" t="s">
        <v>1172</v>
      </c>
      <c r="G110" s="500" t="s">
        <v>1436</v>
      </c>
      <c r="H110" s="51">
        <v>2000</v>
      </c>
      <c r="I110" s="51"/>
      <c r="J110" s="51"/>
      <c r="K110" s="501">
        <f>+IFERROR(IF(COUNT(H110:J110),ROUND(SUM(H110:J110),0),""),"")</f>
        <v>2000</v>
      </c>
      <c r="L110" s="55">
        <f>+IFERROR(IF(COUNT(K110),ROUND(K110/'Shareholding Pattern'!$L$57*100,2),""),0)</f>
        <v>0.02</v>
      </c>
      <c r="M110" s="233">
        <f>IF(H110="","",H110)</f>
        <v>2000</v>
      </c>
      <c r="N110" s="233"/>
      <c r="O110" s="318">
        <f>+IFERROR(IF(COUNT(M110:N110),ROUND(SUM(M110,N110),2),""),"")</f>
        <v>2000</v>
      </c>
      <c r="P110" s="55">
        <f>+IFERROR(IF(COUNT(O110),ROUND(O110/('Shareholding Pattern'!$P$58)*100,2),""),0)</f>
        <v>0.02</v>
      </c>
      <c r="Q110" s="51"/>
      <c r="R110" s="51"/>
      <c r="S110" s="501" t="str">
        <f>+IFERROR(IF(COUNT(Q110:R110),ROUND(SUM(Q110:R110),0),""),"")</f>
        <v/>
      </c>
      <c r="T110" s="17">
        <f>+IFERROR(IF(COUNT(K110,S110),ROUND(SUM(S110,K110)/SUM('Shareholding Pattern'!$L$57,'Shareholding Pattern'!$T$57)*100,2),""),0)</f>
        <v>0.02</v>
      </c>
      <c r="U110" s="51"/>
      <c r="V110" s="318" t="str">
        <f>+IFERROR(IF(COUNT(U110),ROUND(SUM(U110)/SUM(K110)*100,2),""),0)</f>
        <v/>
      </c>
      <c r="W110" s="51"/>
      <c r="X110" s="318" t="str">
        <f>+IFERROR(IF(COUNT(W110),ROUND(SUM(W110)/SUM(K110)*100,2),""),0)</f>
        <v/>
      </c>
      <c r="Y110" s="51">
        <v>0</v>
      </c>
      <c r="Z110" s="316"/>
      <c r="AA110" s="11"/>
      <c r="AB110" s="11"/>
      <c r="AC110" s="11">
        <f>IF(SUM(H110:Y110)&gt;0,1,0)</f>
        <v>1</v>
      </c>
    </row>
    <row r="111" spans="5:29" ht="24.75" customHeight="1">
      <c r="E111" s="221">
        <v>97</v>
      </c>
      <c r="F111" s="499" t="s">
        <v>1173</v>
      </c>
      <c r="G111" s="500" t="s">
        <v>1437</v>
      </c>
      <c r="H111" s="51">
        <v>200</v>
      </c>
      <c r="I111" s="51"/>
      <c r="J111" s="51"/>
      <c r="K111" s="501">
        <f>+IFERROR(IF(COUNT(H111:J111),ROUND(SUM(H111:J111),0),""),"")</f>
        <v>200</v>
      </c>
      <c r="L111" s="55">
        <f>+IFERROR(IF(COUNT(K111),ROUND(K111/'Shareholding Pattern'!$L$57*100,2),""),0)</f>
        <v>0</v>
      </c>
      <c r="M111" s="233">
        <f>IF(H111="","",H111)</f>
        <v>200</v>
      </c>
      <c r="N111" s="233"/>
      <c r="O111" s="318">
        <f>+IFERROR(IF(COUNT(M111:N111),ROUND(SUM(M111,N111),2),""),"")</f>
        <v>200</v>
      </c>
      <c r="P111" s="55">
        <f>+IFERROR(IF(COUNT(O111),ROUND(O111/('Shareholding Pattern'!$P$58)*100,2),""),0)</f>
        <v>0</v>
      </c>
      <c r="Q111" s="51"/>
      <c r="R111" s="51"/>
      <c r="S111" s="501" t="str">
        <f>+IFERROR(IF(COUNT(Q111:R111),ROUND(SUM(Q111:R111),0),""),"")</f>
        <v/>
      </c>
      <c r="T111" s="17">
        <f>+IFERROR(IF(COUNT(K111,S111),ROUND(SUM(S111,K111)/SUM('Shareholding Pattern'!$L$57,'Shareholding Pattern'!$T$57)*100,2),""),0)</f>
        <v>0</v>
      </c>
      <c r="U111" s="51"/>
      <c r="V111" s="318" t="str">
        <f>+IFERROR(IF(COUNT(U111),ROUND(SUM(U111)/SUM(K111)*100,2),""),0)</f>
        <v/>
      </c>
      <c r="W111" s="51"/>
      <c r="X111" s="318" t="str">
        <f>+IFERROR(IF(COUNT(W111),ROUND(SUM(W111)/SUM(K111)*100,2),""),0)</f>
        <v/>
      </c>
      <c r="Y111" s="51">
        <v>0</v>
      </c>
      <c r="Z111" s="316"/>
      <c r="AA111" s="11"/>
      <c r="AB111" s="11"/>
      <c r="AC111" s="11">
        <f>IF(SUM(H111:Y111)&gt;0,1,0)</f>
        <v>1</v>
      </c>
    </row>
    <row r="112" spans="5:29" ht="24.75" customHeight="1">
      <c r="E112" s="221">
        <v>98</v>
      </c>
      <c r="F112" s="499" t="s">
        <v>1174</v>
      </c>
      <c r="G112" s="500" t="s">
        <v>1438</v>
      </c>
      <c r="H112" s="51">
        <v>200</v>
      </c>
      <c r="I112" s="51"/>
      <c r="J112" s="51"/>
      <c r="K112" s="501">
        <f>+IFERROR(IF(COUNT(H112:J112),ROUND(SUM(H112:J112),0),""),"")</f>
        <v>200</v>
      </c>
      <c r="L112" s="55">
        <f>+IFERROR(IF(COUNT(K112),ROUND(K112/'Shareholding Pattern'!$L$57*100,2),""),0)</f>
        <v>0</v>
      </c>
      <c r="M112" s="233">
        <f>IF(H112="","",H112)</f>
        <v>200</v>
      </c>
      <c r="N112" s="233"/>
      <c r="O112" s="318">
        <f>+IFERROR(IF(COUNT(M112:N112),ROUND(SUM(M112,N112),2),""),"")</f>
        <v>200</v>
      </c>
      <c r="P112" s="55">
        <f>+IFERROR(IF(COUNT(O112),ROUND(O112/('Shareholding Pattern'!$P$58)*100,2),""),0)</f>
        <v>0</v>
      </c>
      <c r="Q112" s="51"/>
      <c r="R112" s="51"/>
      <c r="S112" s="501" t="str">
        <f>+IFERROR(IF(COUNT(Q112:R112),ROUND(SUM(Q112:R112),0),""),"")</f>
        <v/>
      </c>
      <c r="T112" s="17">
        <f>+IFERROR(IF(COUNT(K112,S112),ROUND(SUM(S112,K112)/SUM('Shareholding Pattern'!$L$57,'Shareholding Pattern'!$T$57)*100,2),""),0)</f>
        <v>0</v>
      </c>
      <c r="U112" s="51"/>
      <c r="V112" s="318" t="str">
        <f>+IFERROR(IF(COUNT(U112),ROUND(SUM(U112)/SUM(K112)*100,2),""),0)</f>
        <v/>
      </c>
      <c r="W112" s="51"/>
      <c r="X112" s="318" t="str">
        <f>+IFERROR(IF(COUNT(W112),ROUND(SUM(W112)/SUM(K112)*100,2),""),0)</f>
        <v/>
      </c>
      <c r="Y112" s="51">
        <v>0</v>
      </c>
      <c r="Z112" s="316"/>
      <c r="AA112" s="11"/>
      <c r="AB112" s="11"/>
      <c r="AC112" s="11">
        <f>IF(SUM(H112:Y112)&gt;0,1,0)</f>
        <v>1</v>
      </c>
    </row>
    <row r="113" spans="5:29" ht="24.75" customHeight="1">
      <c r="E113" s="221">
        <v>99</v>
      </c>
      <c r="F113" s="499" t="s">
        <v>1175</v>
      </c>
      <c r="G113" s="500" t="s">
        <v>1439</v>
      </c>
      <c r="H113" s="51">
        <v>1000</v>
      </c>
      <c r="I113" s="51"/>
      <c r="J113" s="51"/>
      <c r="K113" s="501">
        <f>+IFERROR(IF(COUNT(H113:J113),ROUND(SUM(H113:J113),0),""),"")</f>
        <v>1000</v>
      </c>
      <c r="L113" s="55">
        <f>+IFERROR(IF(COUNT(K113),ROUND(K113/'Shareholding Pattern'!$L$57*100,2),""),0)</f>
        <v>0.01</v>
      </c>
      <c r="M113" s="233">
        <f>IF(H113="","",H113)</f>
        <v>1000</v>
      </c>
      <c r="N113" s="233"/>
      <c r="O113" s="318">
        <f>+IFERROR(IF(COUNT(M113:N113),ROUND(SUM(M113,N113),2),""),"")</f>
        <v>1000</v>
      </c>
      <c r="P113" s="55">
        <f>+IFERROR(IF(COUNT(O113),ROUND(O113/('Shareholding Pattern'!$P$58)*100,2),""),0)</f>
        <v>0.01</v>
      </c>
      <c r="Q113" s="51"/>
      <c r="R113" s="51"/>
      <c r="S113" s="501" t="str">
        <f>+IFERROR(IF(COUNT(Q113:R113),ROUND(SUM(Q113:R113),0),""),"")</f>
        <v/>
      </c>
      <c r="T113" s="17">
        <f>+IFERROR(IF(COUNT(K113,S113),ROUND(SUM(S113,K113)/SUM('Shareholding Pattern'!$L$57,'Shareholding Pattern'!$T$57)*100,2),""),0)</f>
        <v>0.01</v>
      </c>
      <c r="U113" s="51"/>
      <c r="V113" s="318" t="str">
        <f>+IFERROR(IF(COUNT(U113),ROUND(SUM(U113)/SUM(K113)*100,2),""),0)</f>
        <v/>
      </c>
      <c r="W113" s="51"/>
      <c r="X113" s="318" t="str">
        <f>+IFERROR(IF(COUNT(W113),ROUND(SUM(W113)/SUM(K113)*100,2),""),0)</f>
        <v/>
      </c>
      <c r="Y113" s="51">
        <v>0</v>
      </c>
      <c r="Z113" s="316"/>
      <c r="AA113" s="11"/>
      <c r="AB113" s="11"/>
      <c r="AC113" s="11">
        <f>IF(SUM(H113:Y113)&gt;0,1,0)</f>
        <v>1</v>
      </c>
    </row>
    <row r="114" spans="5:29" ht="24.75" customHeight="1">
      <c r="E114" s="221">
        <v>100</v>
      </c>
      <c r="F114" s="499" t="s">
        <v>1176</v>
      </c>
      <c r="G114" s="500" t="s">
        <v>1440</v>
      </c>
      <c r="H114" s="51">
        <v>1000</v>
      </c>
      <c r="I114" s="51"/>
      <c r="J114" s="51"/>
      <c r="K114" s="501">
        <f>+IFERROR(IF(COUNT(H114:J114),ROUND(SUM(H114:J114),0),""),"")</f>
        <v>1000</v>
      </c>
      <c r="L114" s="55">
        <f>+IFERROR(IF(COUNT(K114),ROUND(K114/'Shareholding Pattern'!$L$57*100,2),""),0)</f>
        <v>0.01</v>
      </c>
      <c r="M114" s="233">
        <f>IF(H114="","",H114)</f>
        <v>1000</v>
      </c>
      <c r="N114" s="233"/>
      <c r="O114" s="318">
        <f>+IFERROR(IF(COUNT(M114:N114),ROUND(SUM(M114,N114),2),""),"")</f>
        <v>1000</v>
      </c>
      <c r="P114" s="55">
        <f>+IFERROR(IF(COUNT(O114),ROUND(O114/('Shareholding Pattern'!$P$58)*100,2),""),0)</f>
        <v>0.01</v>
      </c>
      <c r="Q114" s="51"/>
      <c r="R114" s="51"/>
      <c r="S114" s="501" t="str">
        <f>+IFERROR(IF(COUNT(Q114:R114),ROUND(SUM(Q114:R114),0),""),"")</f>
        <v/>
      </c>
      <c r="T114" s="17">
        <f>+IFERROR(IF(COUNT(K114,S114),ROUND(SUM(S114,K114)/SUM('Shareholding Pattern'!$L$57,'Shareholding Pattern'!$T$57)*100,2),""),0)</f>
        <v>0.01</v>
      </c>
      <c r="U114" s="51"/>
      <c r="V114" s="318" t="str">
        <f>+IFERROR(IF(COUNT(U114),ROUND(SUM(U114)/SUM(K114)*100,2),""),0)</f>
        <v/>
      </c>
      <c r="W114" s="51"/>
      <c r="X114" s="318" t="str">
        <f>+IFERROR(IF(COUNT(W114),ROUND(SUM(W114)/SUM(K114)*100,2),""),0)</f>
        <v/>
      </c>
      <c r="Y114" s="51">
        <v>0</v>
      </c>
      <c r="Z114" s="316"/>
      <c r="AA114" s="11"/>
      <c r="AB114" s="11"/>
      <c r="AC114" s="11">
        <f>IF(SUM(H114:Y114)&gt;0,1,0)</f>
        <v>1</v>
      </c>
    </row>
    <row r="115" spans="5:29" ht="24.75" customHeight="1">
      <c r="E115" s="221">
        <v>101</v>
      </c>
      <c r="F115" s="499" t="s">
        <v>1177</v>
      </c>
      <c r="G115" s="500" t="s">
        <v>1441</v>
      </c>
      <c r="H115" s="51">
        <v>1000</v>
      </c>
      <c r="I115" s="51"/>
      <c r="J115" s="51"/>
      <c r="K115" s="501">
        <f>+IFERROR(IF(COUNT(H115:J115),ROUND(SUM(H115:J115),0),""),"")</f>
        <v>1000</v>
      </c>
      <c r="L115" s="55">
        <f>+IFERROR(IF(COUNT(K115),ROUND(K115/'Shareholding Pattern'!$L$57*100,2),""),0)</f>
        <v>0.01</v>
      </c>
      <c r="M115" s="233">
        <f>IF(H115="","",H115)</f>
        <v>1000</v>
      </c>
      <c r="N115" s="233"/>
      <c r="O115" s="318">
        <f>+IFERROR(IF(COUNT(M115:N115),ROUND(SUM(M115,N115),2),""),"")</f>
        <v>1000</v>
      </c>
      <c r="P115" s="55">
        <f>+IFERROR(IF(COUNT(O115),ROUND(O115/('Shareholding Pattern'!$P$58)*100,2),""),0)</f>
        <v>0.01</v>
      </c>
      <c r="Q115" s="51"/>
      <c r="R115" s="51"/>
      <c r="S115" s="501" t="str">
        <f>+IFERROR(IF(COUNT(Q115:R115),ROUND(SUM(Q115:R115),0),""),"")</f>
        <v/>
      </c>
      <c r="T115" s="17">
        <f>+IFERROR(IF(COUNT(K115,S115),ROUND(SUM(S115,K115)/SUM('Shareholding Pattern'!$L$57,'Shareholding Pattern'!$T$57)*100,2),""),0)</f>
        <v>0.01</v>
      </c>
      <c r="U115" s="51"/>
      <c r="V115" s="318" t="str">
        <f>+IFERROR(IF(COUNT(U115),ROUND(SUM(U115)/SUM(K115)*100,2),""),0)</f>
        <v/>
      </c>
      <c r="W115" s="51"/>
      <c r="X115" s="318" t="str">
        <f>+IFERROR(IF(COUNT(W115),ROUND(SUM(W115)/SUM(K115)*100,2),""),0)</f>
        <v/>
      </c>
      <c r="Y115" s="51">
        <v>0</v>
      </c>
      <c r="Z115" s="316"/>
      <c r="AA115" s="11"/>
      <c r="AB115" s="11"/>
      <c r="AC115" s="11">
        <f>IF(SUM(H115:Y115)&gt;0,1,0)</f>
        <v>1</v>
      </c>
    </row>
    <row r="116" spans="5:29" ht="24.75" customHeight="1">
      <c r="E116" s="221">
        <v>102</v>
      </c>
      <c r="F116" s="499" t="s">
        <v>1178</v>
      </c>
      <c r="G116" s="500" t="s">
        <v>1442</v>
      </c>
      <c r="H116" s="51">
        <v>800</v>
      </c>
      <c r="I116" s="51"/>
      <c r="J116" s="51"/>
      <c r="K116" s="501">
        <f>+IFERROR(IF(COUNT(H116:J116),ROUND(SUM(H116:J116),0),""),"")</f>
        <v>800</v>
      </c>
      <c r="L116" s="55">
        <f>+IFERROR(IF(COUNT(K116),ROUND(K116/'Shareholding Pattern'!$L$57*100,2),""),0)</f>
        <v>0.01</v>
      </c>
      <c r="M116" s="233">
        <f>IF(H116="","",H116)</f>
        <v>800</v>
      </c>
      <c r="N116" s="233"/>
      <c r="O116" s="318">
        <f>+IFERROR(IF(COUNT(M116:N116),ROUND(SUM(M116,N116),2),""),"")</f>
        <v>800</v>
      </c>
      <c r="P116" s="55">
        <f>+IFERROR(IF(COUNT(O116),ROUND(O116/('Shareholding Pattern'!$P$58)*100,2),""),0)</f>
        <v>0.01</v>
      </c>
      <c r="Q116" s="51"/>
      <c r="R116" s="51"/>
      <c r="S116" s="501" t="str">
        <f>+IFERROR(IF(COUNT(Q116:R116),ROUND(SUM(Q116:R116),0),""),"")</f>
        <v/>
      </c>
      <c r="T116" s="17">
        <f>+IFERROR(IF(COUNT(K116,S116),ROUND(SUM(S116,K116)/SUM('Shareholding Pattern'!$L$57,'Shareholding Pattern'!$T$57)*100,2),""),0)</f>
        <v>0.01</v>
      </c>
      <c r="U116" s="51"/>
      <c r="V116" s="318" t="str">
        <f>+IFERROR(IF(COUNT(U116),ROUND(SUM(U116)/SUM(K116)*100,2),""),0)</f>
        <v/>
      </c>
      <c r="W116" s="51"/>
      <c r="X116" s="318" t="str">
        <f>+IFERROR(IF(COUNT(W116),ROUND(SUM(W116)/SUM(K116)*100,2),""),0)</f>
        <v/>
      </c>
      <c r="Y116" s="51">
        <v>0</v>
      </c>
      <c r="Z116" s="316"/>
      <c r="AA116" s="11"/>
      <c r="AB116" s="11"/>
      <c r="AC116" s="11">
        <f>IF(SUM(H116:Y116)&gt;0,1,0)</f>
        <v>1</v>
      </c>
    </row>
    <row r="117" spans="5:29" ht="24.75" customHeight="1">
      <c r="E117" s="221">
        <v>103</v>
      </c>
      <c r="F117" s="499" t="s">
        <v>1179</v>
      </c>
      <c r="G117" s="500" t="s">
        <v>1443</v>
      </c>
      <c r="H117" s="51">
        <v>2000</v>
      </c>
      <c r="I117" s="51"/>
      <c r="J117" s="51"/>
      <c r="K117" s="501">
        <f>+IFERROR(IF(COUNT(H117:J117),ROUND(SUM(H117:J117),0),""),"")</f>
        <v>2000</v>
      </c>
      <c r="L117" s="55">
        <f>+IFERROR(IF(COUNT(K117),ROUND(K117/'Shareholding Pattern'!$L$57*100,2),""),0)</f>
        <v>0.02</v>
      </c>
      <c r="M117" s="233">
        <f>IF(H117="","",H117)</f>
        <v>2000</v>
      </c>
      <c r="N117" s="233"/>
      <c r="O117" s="318">
        <f>+IFERROR(IF(COUNT(M117:N117),ROUND(SUM(M117,N117),2),""),"")</f>
        <v>2000</v>
      </c>
      <c r="P117" s="55">
        <f>+IFERROR(IF(COUNT(O117),ROUND(O117/('Shareholding Pattern'!$P$58)*100,2),""),0)</f>
        <v>0.02</v>
      </c>
      <c r="Q117" s="51"/>
      <c r="R117" s="51"/>
      <c r="S117" s="501" t="str">
        <f>+IFERROR(IF(COUNT(Q117:R117),ROUND(SUM(Q117:R117),0),""),"")</f>
        <v/>
      </c>
      <c r="T117" s="17">
        <f>+IFERROR(IF(COUNT(K117,S117),ROUND(SUM(S117,K117)/SUM('Shareholding Pattern'!$L$57,'Shareholding Pattern'!$T$57)*100,2),""),0)</f>
        <v>0.02</v>
      </c>
      <c r="U117" s="51"/>
      <c r="V117" s="318" t="str">
        <f>+IFERROR(IF(COUNT(U117),ROUND(SUM(U117)/SUM(K117)*100,2),""),0)</f>
        <v/>
      </c>
      <c r="W117" s="51"/>
      <c r="X117" s="318" t="str">
        <f>+IFERROR(IF(COUNT(W117),ROUND(SUM(W117)/SUM(K117)*100,2),""),0)</f>
        <v/>
      </c>
      <c r="Y117" s="51">
        <v>0</v>
      </c>
      <c r="Z117" s="316"/>
      <c r="AA117" s="11"/>
      <c r="AB117" s="11"/>
      <c r="AC117" s="11">
        <f>IF(SUM(H117:Y117)&gt;0,1,0)</f>
        <v>1</v>
      </c>
    </row>
    <row r="118" spans="5:29" ht="24.75" customHeight="1">
      <c r="E118" s="221">
        <v>104</v>
      </c>
      <c r="F118" s="499" t="s">
        <v>1180</v>
      </c>
      <c r="G118" s="500" t="s">
        <v>1444</v>
      </c>
      <c r="H118" s="51">
        <v>2000</v>
      </c>
      <c r="I118" s="51"/>
      <c r="J118" s="51"/>
      <c r="K118" s="501">
        <f>+IFERROR(IF(COUNT(H118:J118),ROUND(SUM(H118:J118),0),""),"")</f>
        <v>2000</v>
      </c>
      <c r="L118" s="55">
        <f>+IFERROR(IF(COUNT(K118),ROUND(K118/'Shareholding Pattern'!$L$57*100,2),""),0)</f>
        <v>0.02</v>
      </c>
      <c r="M118" s="233">
        <f>IF(H118="","",H118)</f>
        <v>2000</v>
      </c>
      <c r="N118" s="233"/>
      <c r="O118" s="318">
        <f>+IFERROR(IF(COUNT(M118:N118),ROUND(SUM(M118,N118),2),""),"")</f>
        <v>2000</v>
      </c>
      <c r="P118" s="55">
        <f>+IFERROR(IF(COUNT(O118),ROUND(O118/('Shareholding Pattern'!$P$58)*100,2),""),0)</f>
        <v>0.02</v>
      </c>
      <c r="Q118" s="51"/>
      <c r="R118" s="51"/>
      <c r="S118" s="501" t="str">
        <f>+IFERROR(IF(COUNT(Q118:R118),ROUND(SUM(Q118:R118),0),""),"")</f>
        <v/>
      </c>
      <c r="T118" s="17">
        <f>+IFERROR(IF(COUNT(K118,S118),ROUND(SUM(S118,K118)/SUM('Shareholding Pattern'!$L$57,'Shareholding Pattern'!$T$57)*100,2),""),0)</f>
        <v>0.02</v>
      </c>
      <c r="U118" s="51"/>
      <c r="V118" s="318" t="str">
        <f>+IFERROR(IF(COUNT(U118),ROUND(SUM(U118)/SUM(K118)*100,2),""),0)</f>
        <v/>
      </c>
      <c r="W118" s="51"/>
      <c r="X118" s="318" t="str">
        <f>+IFERROR(IF(COUNT(W118),ROUND(SUM(W118)/SUM(K118)*100,2),""),0)</f>
        <v/>
      </c>
      <c r="Y118" s="51">
        <v>0</v>
      </c>
      <c r="Z118" s="316"/>
      <c r="AA118" s="11"/>
      <c r="AB118" s="11"/>
      <c r="AC118" s="11">
        <f>IF(SUM(H118:Y118)&gt;0,1,0)</f>
        <v>1</v>
      </c>
    </row>
    <row r="119" spans="5:29" ht="24.75" customHeight="1">
      <c r="E119" s="221">
        <v>105</v>
      </c>
      <c r="F119" s="499" t="s">
        <v>1181</v>
      </c>
      <c r="G119" s="500" t="s">
        <v>1445</v>
      </c>
      <c r="H119" s="51">
        <v>2000</v>
      </c>
      <c r="I119" s="51"/>
      <c r="J119" s="51"/>
      <c r="K119" s="501">
        <f>+IFERROR(IF(COUNT(H119:J119),ROUND(SUM(H119:J119),0),""),"")</f>
        <v>2000</v>
      </c>
      <c r="L119" s="55">
        <f>+IFERROR(IF(COUNT(K119),ROUND(K119/'Shareholding Pattern'!$L$57*100,2),""),0)</f>
        <v>0.02</v>
      </c>
      <c r="M119" s="233">
        <f>IF(H119="","",H119)</f>
        <v>2000</v>
      </c>
      <c r="N119" s="233"/>
      <c r="O119" s="318">
        <f>+IFERROR(IF(COUNT(M119:N119),ROUND(SUM(M119,N119),2),""),"")</f>
        <v>2000</v>
      </c>
      <c r="P119" s="55">
        <f>+IFERROR(IF(COUNT(O119),ROUND(O119/('Shareholding Pattern'!$P$58)*100,2),""),0)</f>
        <v>0.02</v>
      </c>
      <c r="Q119" s="51"/>
      <c r="R119" s="51"/>
      <c r="S119" s="501" t="str">
        <f>+IFERROR(IF(COUNT(Q119:R119),ROUND(SUM(Q119:R119),0),""),"")</f>
        <v/>
      </c>
      <c r="T119" s="17">
        <f>+IFERROR(IF(COUNT(K119,S119),ROUND(SUM(S119,K119)/SUM('Shareholding Pattern'!$L$57,'Shareholding Pattern'!$T$57)*100,2),""),0)</f>
        <v>0.02</v>
      </c>
      <c r="U119" s="51"/>
      <c r="V119" s="318" t="str">
        <f>+IFERROR(IF(COUNT(U119),ROUND(SUM(U119)/SUM(K119)*100,2),""),0)</f>
        <v/>
      </c>
      <c r="W119" s="51"/>
      <c r="X119" s="318" t="str">
        <f>+IFERROR(IF(COUNT(W119),ROUND(SUM(W119)/SUM(K119)*100,2),""),0)</f>
        <v/>
      </c>
      <c r="Y119" s="51">
        <v>0</v>
      </c>
      <c r="Z119" s="316"/>
      <c r="AA119" s="11"/>
      <c r="AB119" s="11"/>
      <c r="AC119" s="11">
        <f>IF(SUM(H119:Y119)&gt;0,1,0)</f>
        <v>1</v>
      </c>
    </row>
    <row r="120" spans="5:29" ht="24.75" customHeight="1">
      <c r="E120" s="221">
        <v>106</v>
      </c>
      <c r="F120" s="499" t="s">
        <v>1182</v>
      </c>
      <c r="G120" s="500" t="s">
        <v>1446</v>
      </c>
      <c r="H120" s="51">
        <v>2000</v>
      </c>
      <c r="I120" s="51"/>
      <c r="J120" s="51"/>
      <c r="K120" s="501">
        <f>+IFERROR(IF(COUNT(H120:J120),ROUND(SUM(H120:J120),0),""),"")</f>
        <v>2000</v>
      </c>
      <c r="L120" s="55">
        <f>+IFERROR(IF(COUNT(K120),ROUND(K120/'Shareholding Pattern'!$L$57*100,2),""),0)</f>
        <v>0.02</v>
      </c>
      <c r="M120" s="233">
        <f>IF(H120="","",H120)</f>
        <v>2000</v>
      </c>
      <c r="N120" s="233"/>
      <c r="O120" s="318">
        <f>+IFERROR(IF(COUNT(M120:N120),ROUND(SUM(M120,N120),2),""),"")</f>
        <v>2000</v>
      </c>
      <c r="P120" s="55">
        <f>+IFERROR(IF(COUNT(O120),ROUND(O120/('Shareholding Pattern'!$P$58)*100,2),""),0)</f>
        <v>0.02</v>
      </c>
      <c r="Q120" s="51"/>
      <c r="R120" s="51"/>
      <c r="S120" s="501" t="str">
        <f>+IFERROR(IF(COUNT(Q120:R120),ROUND(SUM(Q120:R120),0),""),"")</f>
        <v/>
      </c>
      <c r="T120" s="17">
        <f>+IFERROR(IF(COUNT(K120,S120),ROUND(SUM(S120,K120)/SUM('Shareholding Pattern'!$L$57,'Shareholding Pattern'!$T$57)*100,2),""),0)</f>
        <v>0.02</v>
      </c>
      <c r="U120" s="51"/>
      <c r="V120" s="318" t="str">
        <f>+IFERROR(IF(COUNT(U120),ROUND(SUM(U120)/SUM(K120)*100,2),""),0)</f>
        <v/>
      </c>
      <c r="W120" s="51"/>
      <c r="X120" s="318" t="str">
        <f>+IFERROR(IF(COUNT(W120),ROUND(SUM(W120)/SUM(K120)*100,2),""),0)</f>
        <v/>
      </c>
      <c r="Y120" s="51">
        <v>0</v>
      </c>
      <c r="Z120" s="316"/>
      <c r="AA120" s="11"/>
      <c r="AB120" s="11"/>
      <c r="AC120" s="11">
        <f>IF(SUM(H120:Y120)&gt;0,1,0)</f>
        <v>1</v>
      </c>
    </row>
    <row r="121" spans="5:29" ht="24.75" customHeight="1">
      <c r="E121" s="221">
        <v>107</v>
      </c>
      <c r="F121" s="499" t="s">
        <v>1183</v>
      </c>
      <c r="G121" s="500" t="s">
        <v>1447</v>
      </c>
      <c r="H121" s="51">
        <v>2000</v>
      </c>
      <c r="I121" s="51"/>
      <c r="J121" s="51"/>
      <c r="K121" s="501">
        <f>+IFERROR(IF(COUNT(H121:J121),ROUND(SUM(H121:J121),0),""),"")</f>
        <v>2000</v>
      </c>
      <c r="L121" s="55">
        <f>+IFERROR(IF(COUNT(K121),ROUND(K121/'Shareholding Pattern'!$L$57*100,2),""),0)</f>
        <v>0.02</v>
      </c>
      <c r="M121" s="233">
        <f>IF(H121="","",H121)</f>
        <v>2000</v>
      </c>
      <c r="N121" s="233"/>
      <c r="O121" s="318">
        <f>+IFERROR(IF(COUNT(M121:N121),ROUND(SUM(M121,N121),2),""),"")</f>
        <v>2000</v>
      </c>
      <c r="P121" s="55">
        <f>+IFERROR(IF(COUNT(O121),ROUND(O121/('Shareholding Pattern'!$P$58)*100,2),""),0)</f>
        <v>0.02</v>
      </c>
      <c r="Q121" s="51"/>
      <c r="R121" s="51"/>
      <c r="S121" s="501" t="str">
        <f>+IFERROR(IF(COUNT(Q121:R121),ROUND(SUM(Q121:R121),0),""),"")</f>
        <v/>
      </c>
      <c r="T121" s="17">
        <f>+IFERROR(IF(COUNT(K121,S121),ROUND(SUM(S121,K121)/SUM('Shareholding Pattern'!$L$57,'Shareholding Pattern'!$T$57)*100,2),""),0)</f>
        <v>0.02</v>
      </c>
      <c r="U121" s="51"/>
      <c r="V121" s="318" t="str">
        <f>+IFERROR(IF(COUNT(U121),ROUND(SUM(U121)/SUM(K121)*100,2),""),0)</f>
        <v/>
      </c>
      <c r="W121" s="51"/>
      <c r="X121" s="318" t="str">
        <f>+IFERROR(IF(COUNT(W121),ROUND(SUM(W121)/SUM(K121)*100,2),""),0)</f>
        <v/>
      </c>
      <c r="Y121" s="51">
        <v>0</v>
      </c>
      <c r="Z121" s="316"/>
      <c r="AA121" s="11"/>
      <c r="AB121" s="11"/>
      <c r="AC121" s="11">
        <f>IF(SUM(H121:Y121)&gt;0,1,0)</f>
        <v>1</v>
      </c>
    </row>
    <row r="122" spans="5:29" ht="24.75" customHeight="1">
      <c r="E122" s="221">
        <v>108</v>
      </c>
      <c r="F122" s="499" t="s">
        <v>1184</v>
      </c>
      <c r="G122" s="500" t="s">
        <v>1448</v>
      </c>
      <c r="H122" s="51">
        <v>2000</v>
      </c>
      <c r="I122" s="51"/>
      <c r="J122" s="51"/>
      <c r="K122" s="501">
        <f>+IFERROR(IF(COUNT(H122:J122),ROUND(SUM(H122:J122),0),""),"")</f>
        <v>2000</v>
      </c>
      <c r="L122" s="55">
        <f>+IFERROR(IF(COUNT(K122),ROUND(K122/'Shareholding Pattern'!$L$57*100,2),""),0)</f>
        <v>0.02</v>
      </c>
      <c r="M122" s="233">
        <f>IF(H122="","",H122)</f>
        <v>2000</v>
      </c>
      <c r="N122" s="233"/>
      <c r="O122" s="318">
        <f>+IFERROR(IF(COUNT(M122:N122),ROUND(SUM(M122,N122),2),""),"")</f>
        <v>2000</v>
      </c>
      <c r="P122" s="55">
        <f>+IFERROR(IF(COUNT(O122),ROUND(O122/('Shareholding Pattern'!$P$58)*100,2),""),0)</f>
        <v>0.02</v>
      </c>
      <c r="Q122" s="51"/>
      <c r="R122" s="51"/>
      <c r="S122" s="501" t="str">
        <f>+IFERROR(IF(COUNT(Q122:R122),ROUND(SUM(Q122:R122),0),""),"")</f>
        <v/>
      </c>
      <c r="T122" s="17">
        <f>+IFERROR(IF(COUNT(K122,S122),ROUND(SUM(S122,K122)/SUM('Shareholding Pattern'!$L$57,'Shareholding Pattern'!$T$57)*100,2),""),0)</f>
        <v>0.02</v>
      </c>
      <c r="U122" s="51"/>
      <c r="V122" s="318" t="str">
        <f>+IFERROR(IF(COUNT(U122),ROUND(SUM(U122)/SUM(K122)*100,2),""),0)</f>
        <v/>
      </c>
      <c r="W122" s="51"/>
      <c r="X122" s="318" t="str">
        <f>+IFERROR(IF(COUNT(W122),ROUND(SUM(W122)/SUM(K122)*100,2),""),0)</f>
        <v/>
      </c>
      <c r="Y122" s="51">
        <v>0</v>
      </c>
      <c r="Z122" s="316"/>
      <c r="AA122" s="11"/>
      <c r="AB122" s="11"/>
      <c r="AC122" s="11">
        <f>IF(SUM(H122:Y122)&gt;0,1,0)</f>
        <v>1</v>
      </c>
    </row>
    <row r="123" spans="5:29" ht="24.75" customHeight="1">
      <c r="E123" s="221">
        <v>109</v>
      </c>
      <c r="F123" s="499" t="s">
        <v>1185</v>
      </c>
      <c r="G123" s="500" t="s">
        <v>1449</v>
      </c>
      <c r="H123" s="51">
        <v>2000</v>
      </c>
      <c r="I123" s="51"/>
      <c r="J123" s="51"/>
      <c r="K123" s="501">
        <f>+IFERROR(IF(COUNT(H123:J123),ROUND(SUM(H123:J123),0),""),"")</f>
        <v>2000</v>
      </c>
      <c r="L123" s="55">
        <f>+IFERROR(IF(COUNT(K123),ROUND(K123/'Shareholding Pattern'!$L$57*100,2),""),0)</f>
        <v>0.02</v>
      </c>
      <c r="M123" s="233">
        <f>IF(H123="","",H123)</f>
        <v>2000</v>
      </c>
      <c r="N123" s="233"/>
      <c r="O123" s="318">
        <f>+IFERROR(IF(COUNT(M123:N123),ROUND(SUM(M123,N123),2),""),"")</f>
        <v>2000</v>
      </c>
      <c r="P123" s="55">
        <f>+IFERROR(IF(COUNT(O123),ROUND(O123/('Shareholding Pattern'!$P$58)*100,2),""),0)</f>
        <v>0.02</v>
      </c>
      <c r="Q123" s="51"/>
      <c r="R123" s="51"/>
      <c r="S123" s="501" t="str">
        <f>+IFERROR(IF(COUNT(Q123:R123),ROUND(SUM(Q123:R123),0),""),"")</f>
        <v/>
      </c>
      <c r="T123" s="17">
        <f>+IFERROR(IF(COUNT(K123,S123),ROUND(SUM(S123,K123)/SUM('Shareholding Pattern'!$L$57,'Shareholding Pattern'!$T$57)*100,2),""),0)</f>
        <v>0.02</v>
      </c>
      <c r="U123" s="51"/>
      <c r="V123" s="318" t="str">
        <f>+IFERROR(IF(COUNT(U123),ROUND(SUM(U123)/SUM(K123)*100,2),""),0)</f>
        <v/>
      </c>
      <c r="W123" s="51"/>
      <c r="X123" s="318" t="str">
        <f>+IFERROR(IF(COUNT(W123),ROUND(SUM(W123)/SUM(K123)*100,2),""),0)</f>
        <v/>
      </c>
      <c r="Y123" s="51">
        <v>0</v>
      </c>
      <c r="Z123" s="316"/>
      <c r="AA123" s="11"/>
      <c r="AB123" s="11"/>
      <c r="AC123" s="11">
        <f>IF(SUM(H123:Y123)&gt;0,1,0)</f>
        <v>1</v>
      </c>
    </row>
    <row r="124" spans="5:29" ht="24.75" customHeight="1">
      <c r="E124" s="221">
        <v>110</v>
      </c>
      <c r="F124" s="499" t="s">
        <v>1186</v>
      </c>
      <c r="G124" s="500" t="s">
        <v>1450</v>
      </c>
      <c r="H124" s="51">
        <v>2000</v>
      </c>
      <c r="I124" s="51"/>
      <c r="J124" s="51"/>
      <c r="K124" s="501">
        <f>+IFERROR(IF(COUNT(H124:J124),ROUND(SUM(H124:J124),0),""),"")</f>
        <v>2000</v>
      </c>
      <c r="L124" s="55">
        <f>+IFERROR(IF(COUNT(K124),ROUND(K124/'Shareholding Pattern'!$L$57*100,2),""),0)</f>
        <v>0.02</v>
      </c>
      <c r="M124" s="233">
        <f>IF(H124="","",H124)</f>
        <v>2000</v>
      </c>
      <c r="N124" s="233"/>
      <c r="O124" s="318">
        <f>+IFERROR(IF(COUNT(M124:N124),ROUND(SUM(M124,N124),2),""),"")</f>
        <v>2000</v>
      </c>
      <c r="P124" s="55">
        <f>+IFERROR(IF(COUNT(O124),ROUND(O124/('Shareholding Pattern'!$P$58)*100,2),""),0)</f>
        <v>0.02</v>
      </c>
      <c r="Q124" s="51"/>
      <c r="R124" s="51"/>
      <c r="S124" s="501" t="str">
        <f>+IFERROR(IF(COUNT(Q124:R124),ROUND(SUM(Q124:R124),0),""),"")</f>
        <v/>
      </c>
      <c r="T124" s="17">
        <f>+IFERROR(IF(COUNT(K124,S124),ROUND(SUM(S124,K124)/SUM('Shareholding Pattern'!$L$57,'Shareholding Pattern'!$T$57)*100,2),""),0)</f>
        <v>0.02</v>
      </c>
      <c r="U124" s="51"/>
      <c r="V124" s="318" t="str">
        <f>+IFERROR(IF(COUNT(U124),ROUND(SUM(U124)/SUM(K124)*100,2),""),0)</f>
        <v/>
      </c>
      <c r="W124" s="51"/>
      <c r="X124" s="318" t="str">
        <f>+IFERROR(IF(COUNT(W124),ROUND(SUM(W124)/SUM(K124)*100,2),""),0)</f>
        <v/>
      </c>
      <c r="Y124" s="51">
        <v>0</v>
      </c>
      <c r="Z124" s="316"/>
      <c r="AA124" s="11"/>
      <c r="AB124" s="11"/>
      <c r="AC124" s="11">
        <f>IF(SUM(H124:Y124)&gt;0,1,0)</f>
        <v>1</v>
      </c>
    </row>
    <row r="125" spans="5:29" ht="24.75" customHeight="1">
      <c r="E125" s="221">
        <v>111</v>
      </c>
      <c r="F125" s="499" t="s">
        <v>1187</v>
      </c>
      <c r="G125" s="500" t="s">
        <v>1451</v>
      </c>
      <c r="H125" s="51">
        <v>2000</v>
      </c>
      <c r="I125" s="51"/>
      <c r="J125" s="51"/>
      <c r="K125" s="501">
        <f>+IFERROR(IF(COUNT(H125:J125),ROUND(SUM(H125:J125),0),""),"")</f>
        <v>2000</v>
      </c>
      <c r="L125" s="55">
        <f>+IFERROR(IF(COUNT(K125),ROUND(K125/'Shareholding Pattern'!$L$57*100,2),""),0)</f>
        <v>0.02</v>
      </c>
      <c r="M125" s="233">
        <f>IF(H125="","",H125)</f>
        <v>2000</v>
      </c>
      <c r="N125" s="233"/>
      <c r="O125" s="318">
        <f>+IFERROR(IF(COUNT(M125:N125),ROUND(SUM(M125,N125),2),""),"")</f>
        <v>2000</v>
      </c>
      <c r="P125" s="55">
        <f>+IFERROR(IF(COUNT(O125),ROUND(O125/('Shareholding Pattern'!$P$58)*100,2),""),0)</f>
        <v>0.02</v>
      </c>
      <c r="Q125" s="51"/>
      <c r="R125" s="51"/>
      <c r="S125" s="501" t="str">
        <f>+IFERROR(IF(COUNT(Q125:R125),ROUND(SUM(Q125:R125),0),""),"")</f>
        <v/>
      </c>
      <c r="T125" s="17">
        <f>+IFERROR(IF(COUNT(K125,S125),ROUND(SUM(S125,K125)/SUM('Shareholding Pattern'!$L$57,'Shareholding Pattern'!$T$57)*100,2),""),0)</f>
        <v>0.02</v>
      </c>
      <c r="U125" s="51"/>
      <c r="V125" s="318" t="str">
        <f>+IFERROR(IF(COUNT(U125),ROUND(SUM(U125)/SUM(K125)*100,2),""),0)</f>
        <v/>
      </c>
      <c r="W125" s="51"/>
      <c r="X125" s="318" t="str">
        <f>+IFERROR(IF(COUNT(W125),ROUND(SUM(W125)/SUM(K125)*100,2),""),0)</f>
        <v/>
      </c>
      <c r="Y125" s="51">
        <v>0</v>
      </c>
      <c r="Z125" s="316"/>
      <c r="AA125" s="11"/>
      <c r="AB125" s="11"/>
      <c r="AC125" s="11">
        <f>IF(SUM(H125:Y125)&gt;0,1,0)</f>
        <v>1</v>
      </c>
    </row>
    <row r="126" spans="5:29" ht="24.75" customHeight="1">
      <c r="E126" s="221">
        <v>112</v>
      </c>
      <c r="F126" s="499" t="s">
        <v>1188</v>
      </c>
      <c r="G126" s="500" t="s">
        <v>1452</v>
      </c>
      <c r="H126" s="51">
        <v>2000</v>
      </c>
      <c r="I126" s="51"/>
      <c r="J126" s="51"/>
      <c r="K126" s="501">
        <f>+IFERROR(IF(COUNT(H126:J126),ROUND(SUM(H126:J126),0),""),"")</f>
        <v>2000</v>
      </c>
      <c r="L126" s="55">
        <f>+IFERROR(IF(COUNT(K126),ROUND(K126/'Shareholding Pattern'!$L$57*100,2),""),0)</f>
        <v>0.02</v>
      </c>
      <c r="M126" s="233">
        <f>IF(H126="","",H126)</f>
        <v>2000</v>
      </c>
      <c r="N126" s="233"/>
      <c r="O126" s="318">
        <f>+IFERROR(IF(COUNT(M126:N126),ROUND(SUM(M126,N126),2),""),"")</f>
        <v>2000</v>
      </c>
      <c r="P126" s="55">
        <f>+IFERROR(IF(COUNT(O126),ROUND(O126/('Shareholding Pattern'!$P$58)*100,2),""),0)</f>
        <v>0.02</v>
      </c>
      <c r="Q126" s="51"/>
      <c r="R126" s="51"/>
      <c r="S126" s="501" t="str">
        <f>+IFERROR(IF(COUNT(Q126:R126),ROUND(SUM(Q126:R126),0),""),"")</f>
        <v/>
      </c>
      <c r="T126" s="17">
        <f>+IFERROR(IF(COUNT(K126,S126),ROUND(SUM(S126,K126)/SUM('Shareholding Pattern'!$L$57,'Shareholding Pattern'!$T$57)*100,2),""),0)</f>
        <v>0.02</v>
      </c>
      <c r="U126" s="51"/>
      <c r="V126" s="318" t="str">
        <f>+IFERROR(IF(COUNT(U126),ROUND(SUM(U126)/SUM(K126)*100,2),""),0)</f>
        <v/>
      </c>
      <c r="W126" s="51"/>
      <c r="X126" s="318" t="str">
        <f>+IFERROR(IF(COUNT(W126),ROUND(SUM(W126)/SUM(K126)*100,2),""),0)</f>
        <v/>
      </c>
      <c r="Y126" s="51">
        <v>0</v>
      </c>
      <c r="Z126" s="316"/>
      <c r="AA126" s="11"/>
      <c r="AB126" s="11"/>
      <c r="AC126" s="11">
        <f>IF(SUM(H126:Y126)&gt;0,1,0)</f>
        <v>1</v>
      </c>
    </row>
    <row r="127" spans="5:29" ht="24.75" customHeight="1">
      <c r="E127" s="221">
        <v>113</v>
      </c>
      <c r="F127" s="499" t="s">
        <v>1189</v>
      </c>
      <c r="G127" s="500" t="s">
        <v>1453</v>
      </c>
      <c r="H127" s="51">
        <v>500</v>
      </c>
      <c r="I127" s="51"/>
      <c r="J127" s="51"/>
      <c r="K127" s="501">
        <f>+IFERROR(IF(COUNT(H127:J127),ROUND(SUM(H127:J127),0),""),"")</f>
        <v>500</v>
      </c>
      <c r="L127" s="55">
        <f>+IFERROR(IF(COUNT(K127),ROUND(K127/'Shareholding Pattern'!$L$57*100,2),""),0)</f>
        <v>0</v>
      </c>
      <c r="M127" s="233">
        <f>IF(H127="","",H127)</f>
        <v>500</v>
      </c>
      <c r="N127" s="233"/>
      <c r="O127" s="318">
        <f>+IFERROR(IF(COUNT(M127:N127),ROUND(SUM(M127,N127),2),""),"")</f>
        <v>500</v>
      </c>
      <c r="P127" s="55">
        <f>+IFERROR(IF(COUNT(O127),ROUND(O127/('Shareholding Pattern'!$P$58)*100,2),""),0)</f>
        <v>0</v>
      </c>
      <c r="Q127" s="51"/>
      <c r="R127" s="51"/>
      <c r="S127" s="501" t="str">
        <f>+IFERROR(IF(COUNT(Q127:R127),ROUND(SUM(Q127:R127),0),""),"")</f>
        <v/>
      </c>
      <c r="T127" s="17">
        <f>+IFERROR(IF(COUNT(K127,S127),ROUND(SUM(S127,K127)/SUM('Shareholding Pattern'!$L$57,'Shareholding Pattern'!$T$57)*100,2),""),0)</f>
        <v>0</v>
      </c>
      <c r="U127" s="51"/>
      <c r="V127" s="318" t="str">
        <f>+IFERROR(IF(COUNT(U127),ROUND(SUM(U127)/SUM(K127)*100,2),""),0)</f>
        <v/>
      </c>
      <c r="W127" s="51"/>
      <c r="X127" s="318" t="str">
        <f>+IFERROR(IF(COUNT(W127),ROUND(SUM(W127)/SUM(K127)*100,2),""),0)</f>
        <v/>
      </c>
      <c r="Y127" s="51">
        <v>0</v>
      </c>
      <c r="Z127" s="316"/>
      <c r="AA127" s="11"/>
      <c r="AB127" s="11"/>
      <c r="AC127" s="11">
        <f>IF(SUM(H127:Y127)&gt;0,1,0)</f>
        <v>1</v>
      </c>
    </row>
    <row r="128" spans="5:29" ht="24.75" customHeight="1">
      <c r="E128" s="221">
        <v>114</v>
      </c>
      <c r="F128" s="499" t="s">
        <v>1190</v>
      </c>
      <c r="G128" s="500" t="s">
        <v>1454</v>
      </c>
      <c r="H128" s="51">
        <v>1300</v>
      </c>
      <c r="I128" s="51"/>
      <c r="J128" s="51"/>
      <c r="K128" s="501">
        <f>+IFERROR(IF(COUNT(H128:J128),ROUND(SUM(H128:J128),0),""),"")</f>
        <v>1300</v>
      </c>
      <c r="L128" s="55">
        <f>+IFERROR(IF(COUNT(K128),ROUND(K128/'Shareholding Pattern'!$L$57*100,2),""),0)</f>
        <v>0.01</v>
      </c>
      <c r="M128" s="233">
        <f>IF(H128="","",H128)</f>
        <v>1300</v>
      </c>
      <c r="N128" s="233"/>
      <c r="O128" s="318">
        <f>+IFERROR(IF(COUNT(M128:N128),ROUND(SUM(M128,N128),2),""),"")</f>
        <v>1300</v>
      </c>
      <c r="P128" s="55">
        <f>+IFERROR(IF(COUNT(O128),ROUND(O128/('Shareholding Pattern'!$P$58)*100,2),""),0)</f>
        <v>0.01</v>
      </c>
      <c r="Q128" s="51"/>
      <c r="R128" s="51"/>
      <c r="S128" s="501" t="str">
        <f>+IFERROR(IF(COUNT(Q128:R128),ROUND(SUM(Q128:R128),0),""),"")</f>
        <v/>
      </c>
      <c r="T128" s="17">
        <f>+IFERROR(IF(COUNT(K128,S128),ROUND(SUM(S128,K128)/SUM('Shareholding Pattern'!$L$57,'Shareholding Pattern'!$T$57)*100,2),""),0)</f>
        <v>0.01</v>
      </c>
      <c r="U128" s="51"/>
      <c r="V128" s="318" t="str">
        <f>+IFERROR(IF(COUNT(U128),ROUND(SUM(U128)/SUM(K128)*100,2),""),0)</f>
        <v/>
      </c>
      <c r="W128" s="51"/>
      <c r="X128" s="318" t="str">
        <f>+IFERROR(IF(COUNT(W128),ROUND(SUM(W128)/SUM(K128)*100,2),""),0)</f>
        <v/>
      </c>
      <c r="Y128" s="51">
        <v>0</v>
      </c>
      <c r="Z128" s="316"/>
      <c r="AA128" s="11"/>
      <c r="AB128" s="11"/>
      <c r="AC128" s="11">
        <f>IF(SUM(H128:Y128)&gt;0,1,0)</f>
        <v>1</v>
      </c>
    </row>
    <row r="129" spans="5:29" ht="24.75" customHeight="1">
      <c r="E129" s="221">
        <v>115</v>
      </c>
      <c r="F129" s="499" t="s">
        <v>1191</v>
      </c>
      <c r="G129" s="500" t="s">
        <v>1455</v>
      </c>
      <c r="H129" s="51">
        <v>700</v>
      </c>
      <c r="I129" s="51"/>
      <c r="J129" s="51"/>
      <c r="K129" s="501">
        <f>+IFERROR(IF(COUNT(H129:J129),ROUND(SUM(H129:J129),0),""),"")</f>
        <v>700</v>
      </c>
      <c r="L129" s="55">
        <f>+IFERROR(IF(COUNT(K129),ROUND(K129/'Shareholding Pattern'!$L$57*100,2),""),0)</f>
        <v>0.01</v>
      </c>
      <c r="M129" s="233">
        <f>IF(H129="","",H129)</f>
        <v>700</v>
      </c>
      <c r="N129" s="233"/>
      <c r="O129" s="318">
        <f>+IFERROR(IF(COUNT(M129:N129),ROUND(SUM(M129,N129),2),""),"")</f>
        <v>700</v>
      </c>
      <c r="P129" s="55">
        <f>+IFERROR(IF(COUNT(O129),ROUND(O129/('Shareholding Pattern'!$P$58)*100,2),""),0)</f>
        <v>0.01</v>
      </c>
      <c r="Q129" s="51"/>
      <c r="R129" s="51"/>
      <c r="S129" s="501" t="str">
        <f>+IFERROR(IF(COUNT(Q129:R129),ROUND(SUM(Q129:R129),0),""),"")</f>
        <v/>
      </c>
      <c r="T129" s="17">
        <f>+IFERROR(IF(COUNT(K129,S129),ROUND(SUM(S129,K129)/SUM('Shareholding Pattern'!$L$57,'Shareholding Pattern'!$T$57)*100,2),""),0)</f>
        <v>0.01</v>
      </c>
      <c r="U129" s="51"/>
      <c r="V129" s="318" t="str">
        <f>+IFERROR(IF(COUNT(U129),ROUND(SUM(U129)/SUM(K129)*100,2),""),0)</f>
        <v/>
      </c>
      <c r="W129" s="51"/>
      <c r="X129" s="318" t="str">
        <f>+IFERROR(IF(COUNT(W129),ROUND(SUM(W129)/SUM(K129)*100,2),""),0)</f>
        <v/>
      </c>
      <c r="Y129" s="51">
        <v>0</v>
      </c>
      <c r="Z129" s="316"/>
      <c r="AA129" s="11"/>
      <c r="AB129" s="11"/>
      <c r="AC129" s="11">
        <f>IF(SUM(H129:Y129)&gt;0,1,0)</f>
        <v>1</v>
      </c>
    </row>
    <row r="130" spans="5:29" ht="24.75" customHeight="1">
      <c r="E130" s="221">
        <v>116</v>
      </c>
      <c r="F130" s="499" t="s">
        <v>1192</v>
      </c>
      <c r="G130" s="500" t="s">
        <v>1456</v>
      </c>
      <c r="H130" s="51">
        <v>500</v>
      </c>
      <c r="I130" s="51"/>
      <c r="J130" s="51"/>
      <c r="K130" s="501">
        <f>+IFERROR(IF(COUNT(H130:J130),ROUND(SUM(H130:J130),0),""),"")</f>
        <v>500</v>
      </c>
      <c r="L130" s="55">
        <f>+IFERROR(IF(COUNT(K130),ROUND(K130/'Shareholding Pattern'!$L$57*100,2),""),0)</f>
        <v>0</v>
      </c>
      <c r="M130" s="233">
        <f>IF(H130="","",H130)</f>
        <v>500</v>
      </c>
      <c r="N130" s="233"/>
      <c r="O130" s="318">
        <f>+IFERROR(IF(COUNT(M130:N130),ROUND(SUM(M130,N130),2),""),"")</f>
        <v>500</v>
      </c>
      <c r="P130" s="55">
        <f>+IFERROR(IF(COUNT(O130),ROUND(O130/('Shareholding Pattern'!$P$58)*100,2),""),0)</f>
        <v>0</v>
      </c>
      <c r="Q130" s="51"/>
      <c r="R130" s="51"/>
      <c r="S130" s="501" t="str">
        <f>+IFERROR(IF(COUNT(Q130:R130),ROUND(SUM(Q130:R130),0),""),"")</f>
        <v/>
      </c>
      <c r="T130" s="17">
        <f>+IFERROR(IF(COUNT(K130,S130),ROUND(SUM(S130,K130)/SUM('Shareholding Pattern'!$L$57,'Shareholding Pattern'!$T$57)*100,2),""),0)</f>
        <v>0</v>
      </c>
      <c r="U130" s="51"/>
      <c r="V130" s="318" t="str">
        <f>+IFERROR(IF(COUNT(U130),ROUND(SUM(U130)/SUM(K130)*100,2),""),0)</f>
        <v/>
      </c>
      <c r="W130" s="51"/>
      <c r="X130" s="318" t="str">
        <f>+IFERROR(IF(COUNT(W130),ROUND(SUM(W130)/SUM(K130)*100,2),""),0)</f>
        <v/>
      </c>
      <c r="Y130" s="51">
        <v>0</v>
      </c>
      <c r="Z130" s="316"/>
      <c r="AA130" s="11"/>
      <c r="AB130" s="11"/>
      <c r="AC130" s="11">
        <f>IF(SUM(H130:Y130)&gt;0,1,0)</f>
        <v>1</v>
      </c>
    </row>
    <row r="131" spans="5:29" ht="24.75" customHeight="1">
      <c r="E131" s="221">
        <v>117</v>
      </c>
      <c r="F131" s="499" t="s">
        <v>1193</v>
      </c>
      <c r="G131" s="500" t="s">
        <v>1457</v>
      </c>
      <c r="H131" s="51">
        <v>500</v>
      </c>
      <c r="I131" s="51"/>
      <c r="J131" s="51"/>
      <c r="K131" s="501">
        <f>+IFERROR(IF(COUNT(H131:J131),ROUND(SUM(H131:J131),0),""),"")</f>
        <v>500</v>
      </c>
      <c r="L131" s="55">
        <f>+IFERROR(IF(COUNT(K131),ROUND(K131/'Shareholding Pattern'!$L$57*100,2),""),0)</f>
        <v>0</v>
      </c>
      <c r="M131" s="233">
        <f>IF(H131="","",H131)</f>
        <v>500</v>
      </c>
      <c r="N131" s="233"/>
      <c r="O131" s="318">
        <f>+IFERROR(IF(COUNT(M131:N131),ROUND(SUM(M131,N131),2),""),"")</f>
        <v>500</v>
      </c>
      <c r="P131" s="55">
        <f>+IFERROR(IF(COUNT(O131),ROUND(O131/('Shareholding Pattern'!$P$58)*100,2),""),0)</f>
        <v>0</v>
      </c>
      <c r="Q131" s="51"/>
      <c r="R131" s="51"/>
      <c r="S131" s="501" t="str">
        <f>+IFERROR(IF(COUNT(Q131:R131),ROUND(SUM(Q131:R131),0),""),"")</f>
        <v/>
      </c>
      <c r="T131" s="17">
        <f>+IFERROR(IF(COUNT(K131,S131),ROUND(SUM(S131,K131)/SUM('Shareholding Pattern'!$L$57,'Shareholding Pattern'!$T$57)*100,2),""),0)</f>
        <v>0</v>
      </c>
      <c r="U131" s="51"/>
      <c r="V131" s="318" t="str">
        <f>+IFERROR(IF(COUNT(U131),ROUND(SUM(U131)/SUM(K131)*100,2),""),0)</f>
        <v/>
      </c>
      <c r="W131" s="51"/>
      <c r="X131" s="318" t="str">
        <f>+IFERROR(IF(COUNT(W131),ROUND(SUM(W131)/SUM(K131)*100,2),""),0)</f>
        <v/>
      </c>
      <c r="Y131" s="51">
        <v>0</v>
      </c>
      <c r="Z131" s="316"/>
      <c r="AA131" s="11"/>
      <c r="AB131" s="11"/>
      <c r="AC131" s="11">
        <f>IF(SUM(H131:Y131)&gt;0,1,0)</f>
        <v>1</v>
      </c>
    </row>
    <row r="132" spans="5:29" ht="24.75" customHeight="1">
      <c r="E132" s="221">
        <v>118</v>
      </c>
      <c r="F132" s="499" t="s">
        <v>1194</v>
      </c>
      <c r="G132" s="500" t="s">
        <v>1458</v>
      </c>
      <c r="H132" s="51">
        <v>500</v>
      </c>
      <c r="I132" s="51"/>
      <c r="J132" s="51"/>
      <c r="K132" s="501">
        <f>+IFERROR(IF(COUNT(H132:J132),ROUND(SUM(H132:J132),0),""),"")</f>
        <v>500</v>
      </c>
      <c r="L132" s="55">
        <f>+IFERROR(IF(COUNT(K132),ROUND(K132/'Shareholding Pattern'!$L$57*100,2),""),0)</f>
        <v>0</v>
      </c>
      <c r="M132" s="233">
        <f>IF(H132="","",H132)</f>
        <v>500</v>
      </c>
      <c r="N132" s="233"/>
      <c r="O132" s="318">
        <f>+IFERROR(IF(COUNT(M132:N132),ROUND(SUM(M132,N132),2),""),"")</f>
        <v>500</v>
      </c>
      <c r="P132" s="55">
        <f>+IFERROR(IF(COUNT(O132),ROUND(O132/('Shareholding Pattern'!$P$58)*100,2),""),0)</f>
        <v>0</v>
      </c>
      <c r="Q132" s="51"/>
      <c r="R132" s="51"/>
      <c r="S132" s="501" t="str">
        <f>+IFERROR(IF(COUNT(Q132:R132),ROUND(SUM(Q132:R132),0),""),"")</f>
        <v/>
      </c>
      <c r="T132" s="17">
        <f>+IFERROR(IF(COUNT(K132,S132),ROUND(SUM(S132,K132)/SUM('Shareholding Pattern'!$L$57,'Shareholding Pattern'!$T$57)*100,2),""),0)</f>
        <v>0</v>
      </c>
      <c r="U132" s="51"/>
      <c r="V132" s="318" t="str">
        <f>+IFERROR(IF(COUNT(U132),ROUND(SUM(U132)/SUM(K132)*100,2),""),0)</f>
        <v/>
      </c>
      <c r="W132" s="51"/>
      <c r="X132" s="318" t="str">
        <f>+IFERROR(IF(COUNT(W132),ROUND(SUM(W132)/SUM(K132)*100,2),""),0)</f>
        <v/>
      </c>
      <c r="Y132" s="51">
        <v>0</v>
      </c>
      <c r="Z132" s="316"/>
      <c r="AA132" s="11"/>
      <c r="AB132" s="11"/>
      <c r="AC132" s="11">
        <f>IF(SUM(H132:Y132)&gt;0,1,0)</f>
        <v>1</v>
      </c>
    </row>
    <row r="133" spans="5:29" ht="24.75" customHeight="1">
      <c r="E133" s="221">
        <v>119</v>
      </c>
      <c r="F133" s="499" t="s">
        <v>1195</v>
      </c>
      <c r="G133" s="500" t="s">
        <v>1459</v>
      </c>
      <c r="H133" s="51">
        <v>500</v>
      </c>
      <c r="I133" s="51"/>
      <c r="J133" s="51"/>
      <c r="K133" s="501">
        <f>+IFERROR(IF(COUNT(H133:J133),ROUND(SUM(H133:J133),0),""),"")</f>
        <v>500</v>
      </c>
      <c r="L133" s="55">
        <f>+IFERROR(IF(COUNT(K133),ROUND(K133/'Shareholding Pattern'!$L$57*100,2),""),0)</f>
        <v>0</v>
      </c>
      <c r="M133" s="233">
        <f>IF(H133="","",H133)</f>
        <v>500</v>
      </c>
      <c r="N133" s="233"/>
      <c r="O133" s="318">
        <f>+IFERROR(IF(COUNT(M133:N133),ROUND(SUM(M133,N133),2),""),"")</f>
        <v>500</v>
      </c>
      <c r="P133" s="55">
        <f>+IFERROR(IF(COUNT(O133),ROUND(O133/('Shareholding Pattern'!$P$58)*100,2),""),0)</f>
        <v>0</v>
      </c>
      <c r="Q133" s="51"/>
      <c r="R133" s="51"/>
      <c r="S133" s="501" t="str">
        <f>+IFERROR(IF(COUNT(Q133:R133),ROUND(SUM(Q133:R133),0),""),"")</f>
        <v/>
      </c>
      <c r="T133" s="17">
        <f>+IFERROR(IF(COUNT(K133,S133),ROUND(SUM(S133,K133)/SUM('Shareholding Pattern'!$L$57,'Shareholding Pattern'!$T$57)*100,2),""),0)</f>
        <v>0</v>
      </c>
      <c r="U133" s="51"/>
      <c r="V133" s="318" t="str">
        <f>+IFERROR(IF(COUNT(U133),ROUND(SUM(U133)/SUM(K133)*100,2),""),0)</f>
        <v/>
      </c>
      <c r="W133" s="51"/>
      <c r="X133" s="318" t="str">
        <f>+IFERROR(IF(COUNT(W133),ROUND(SUM(W133)/SUM(K133)*100,2),""),0)</f>
        <v/>
      </c>
      <c r="Y133" s="51">
        <v>0</v>
      </c>
      <c r="Z133" s="316"/>
      <c r="AA133" s="11"/>
      <c r="AB133" s="11"/>
      <c r="AC133" s="11">
        <f>IF(SUM(H133:Y133)&gt;0,1,0)</f>
        <v>1</v>
      </c>
    </row>
    <row r="134" spans="5:29" ht="24.75" customHeight="1">
      <c r="E134" s="221">
        <v>120</v>
      </c>
      <c r="F134" s="499" t="s">
        <v>1196</v>
      </c>
      <c r="G134" s="500" t="s">
        <v>1460</v>
      </c>
      <c r="H134" s="51">
        <v>500</v>
      </c>
      <c r="I134" s="51"/>
      <c r="J134" s="51"/>
      <c r="K134" s="501">
        <f>+IFERROR(IF(COUNT(H134:J134),ROUND(SUM(H134:J134),0),""),"")</f>
        <v>500</v>
      </c>
      <c r="L134" s="55">
        <f>+IFERROR(IF(COUNT(K134),ROUND(K134/'Shareholding Pattern'!$L$57*100,2),""),0)</f>
        <v>0</v>
      </c>
      <c r="M134" s="233">
        <f>IF(H134="","",H134)</f>
        <v>500</v>
      </c>
      <c r="N134" s="233"/>
      <c r="O134" s="318">
        <f>+IFERROR(IF(COUNT(M134:N134),ROUND(SUM(M134,N134),2),""),"")</f>
        <v>500</v>
      </c>
      <c r="P134" s="55">
        <f>+IFERROR(IF(COUNT(O134),ROUND(O134/('Shareholding Pattern'!$P$58)*100,2),""),0)</f>
        <v>0</v>
      </c>
      <c r="Q134" s="51"/>
      <c r="R134" s="51"/>
      <c r="S134" s="501" t="str">
        <f>+IFERROR(IF(COUNT(Q134:R134),ROUND(SUM(Q134:R134),0),""),"")</f>
        <v/>
      </c>
      <c r="T134" s="17">
        <f>+IFERROR(IF(COUNT(K134,S134),ROUND(SUM(S134,K134)/SUM('Shareholding Pattern'!$L$57,'Shareholding Pattern'!$T$57)*100,2),""),0)</f>
        <v>0</v>
      </c>
      <c r="U134" s="51"/>
      <c r="V134" s="318" t="str">
        <f>+IFERROR(IF(COUNT(U134),ROUND(SUM(U134)/SUM(K134)*100,2),""),0)</f>
        <v/>
      </c>
      <c r="W134" s="51"/>
      <c r="X134" s="318" t="str">
        <f>+IFERROR(IF(COUNT(W134),ROUND(SUM(W134)/SUM(K134)*100,2),""),0)</f>
        <v/>
      </c>
      <c r="Y134" s="51">
        <v>0</v>
      </c>
      <c r="Z134" s="316"/>
      <c r="AA134" s="11"/>
      <c r="AB134" s="11"/>
      <c r="AC134" s="11">
        <f>IF(SUM(H134:Y134)&gt;0,1,0)</f>
        <v>1</v>
      </c>
    </row>
    <row r="135" spans="5:29" ht="24.75" customHeight="1">
      <c r="E135" s="221">
        <v>121</v>
      </c>
      <c r="F135" s="499" t="s">
        <v>1197</v>
      </c>
      <c r="G135" s="500" t="s">
        <v>1461</v>
      </c>
      <c r="H135" s="51">
        <v>500</v>
      </c>
      <c r="I135" s="51"/>
      <c r="J135" s="51"/>
      <c r="K135" s="501">
        <f>+IFERROR(IF(COUNT(H135:J135),ROUND(SUM(H135:J135),0),""),"")</f>
        <v>500</v>
      </c>
      <c r="L135" s="55">
        <f>+IFERROR(IF(COUNT(K135),ROUND(K135/'Shareholding Pattern'!$L$57*100,2),""),0)</f>
        <v>0</v>
      </c>
      <c r="M135" s="233">
        <f>IF(H135="","",H135)</f>
        <v>500</v>
      </c>
      <c r="N135" s="233"/>
      <c r="O135" s="318">
        <f>+IFERROR(IF(COUNT(M135:N135),ROUND(SUM(M135,N135),2),""),"")</f>
        <v>500</v>
      </c>
      <c r="P135" s="55">
        <f>+IFERROR(IF(COUNT(O135),ROUND(O135/('Shareholding Pattern'!$P$58)*100,2),""),0)</f>
        <v>0</v>
      </c>
      <c r="Q135" s="51"/>
      <c r="R135" s="51"/>
      <c r="S135" s="501" t="str">
        <f>+IFERROR(IF(COUNT(Q135:R135),ROUND(SUM(Q135:R135),0),""),"")</f>
        <v/>
      </c>
      <c r="T135" s="17">
        <f>+IFERROR(IF(COUNT(K135,S135),ROUND(SUM(S135,K135)/SUM('Shareholding Pattern'!$L$57,'Shareholding Pattern'!$T$57)*100,2),""),0)</f>
        <v>0</v>
      </c>
      <c r="U135" s="51"/>
      <c r="V135" s="318" t="str">
        <f>+IFERROR(IF(COUNT(U135),ROUND(SUM(U135)/SUM(K135)*100,2),""),0)</f>
        <v/>
      </c>
      <c r="W135" s="51"/>
      <c r="X135" s="318" t="str">
        <f>+IFERROR(IF(COUNT(W135),ROUND(SUM(W135)/SUM(K135)*100,2),""),0)</f>
        <v/>
      </c>
      <c r="Y135" s="51">
        <v>0</v>
      </c>
      <c r="Z135" s="316"/>
      <c r="AA135" s="11"/>
      <c r="AB135" s="11"/>
      <c r="AC135" s="11">
        <f>IF(SUM(H135:Y135)&gt;0,1,0)</f>
        <v>1</v>
      </c>
    </row>
    <row r="136" spans="5:29" ht="24.75" customHeight="1">
      <c r="E136" s="221">
        <v>122</v>
      </c>
      <c r="F136" s="499" t="s">
        <v>1198</v>
      </c>
      <c r="G136" s="500" t="s">
        <v>1462</v>
      </c>
      <c r="H136" s="51">
        <v>500</v>
      </c>
      <c r="I136" s="51"/>
      <c r="J136" s="51"/>
      <c r="K136" s="501">
        <f>+IFERROR(IF(COUNT(H136:J136),ROUND(SUM(H136:J136),0),""),"")</f>
        <v>500</v>
      </c>
      <c r="L136" s="55">
        <f>+IFERROR(IF(COUNT(K136),ROUND(K136/'Shareholding Pattern'!$L$57*100,2),""),0)</f>
        <v>0</v>
      </c>
      <c r="M136" s="233">
        <f>IF(H136="","",H136)</f>
        <v>500</v>
      </c>
      <c r="N136" s="233"/>
      <c r="O136" s="318">
        <f>+IFERROR(IF(COUNT(M136:N136),ROUND(SUM(M136,N136),2),""),"")</f>
        <v>500</v>
      </c>
      <c r="P136" s="55">
        <f>+IFERROR(IF(COUNT(O136),ROUND(O136/('Shareholding Pattern'!$P$58)*100,2),""),0)</f>
        <v>0</v>
      </c>
      <c r="Q136" s="51"/>
      <c r="R136" s="51"/>
      <c r="S136" s="501" t="str">
        <f>+IFERROR(IF(COUNT(Q136:R136),ROUND(SUM(Q136:R136),0),""),"")</f>
        <v/>
      </c>
      <c r="T136" s="17">
        <f>+IFERROR(IF(COUNT(K136,S136),ROUND(SUM(S136,K136)/SUM('Shareholding Pattern'!$L$57,'Shareholding Pattern'!$T$57)*100,2),""),0)</f>
        <v>0</v>
      </c>
      <c r="U136" s="51"/>
      <c r="V136" s="318" t="str">
        <f>+IFERROR(IF(COUNT(U136),ROUND(SUM(U136)/SUM(K136)*100,2),""),0)</f>
        <v/>
      </c>
      <c r="W136" s="51"/>
      <c r="X136" s="318" t="str">
        <f>+IFERROR(IF(COUNT(W136),ROUND(SUM(W136)/SUM(K136)*100,2),""),0)</f>
        <v/>
      </c>
      <c r="Y136" s="51">
        <v>0</v>
      </c>
      <c r="Z136" s="316"/>
      <c r="AA136" s="11"/>
      <c r="AB136" s="11"/>
      <c r="AC136" s="11">
        <f>IF(SUM(H136:Y136)&gt;0,1,0)</f>
        <v>1</v>
      </c>
    </row>
    <row r="137" spans="5:29" ht="24.75" customHeight="1">
      <c r="E137" s="221">
        <v>123</v>
      </c>
      <c r="F137" s="499" t="s">
        <v>1199</v>
      </c>
      <c r="G137" s="500" t="s">
        <v>1463</v>
      </c>
      <c r="H137" s="51">
        <v>500</v>
      </c>
      <c r="I137" s="51"/>
      <c r="J137" s="51"/>
      <c r="K137" s="501">
        <f>+IFERROR(IF(COUNT(H137:J137),ROUND(SUM(H137:J137),0),""),"")</f>
        <v>500</v>
      </c>
      <c r="L137" s="55">
        <f>+IFERROR(IF(COUNT(K137),ROUND(K137/'Shareholding Pattern'!$L$57*100,2),""),0)</f>
        <v>0</v>
      </c>
      <c r="M137" s="233">
        <f>IF(H137="","",H137)</f>
        <v>500</v>
      </c>
      <c r="N137" s="233"/>
      <c r="O137" s="318">
        <f>+IFERROR(IF(COUNT(M137:N137),ROUND(SUM(M137,N137),2),""),"")</f>
        <v>500</v>
      </c>
      <c r="P137" s="55">
        <f>+IFERROR(IF(COUNT(O137),ROUND(O137/('Shareholding Pattern'!$P$58)*100,2),""),0)</f>
        <v>0</v>
      </c>
      <c r="Q137" s="51"/>
      <c r="R137" s="51"/>
      <c r="S137" s="501" t="str">
        <f>+IFERROR(IF(COUNT(Q137:R137),ROUND(SUM(Q137:R137),0),""),"")</f>
        <v/>
      </c>
      <c r="T137" s="17">
        <f>+IFERROR(IF(COUNT(K137,S137),ROUND(SUM(S137,K137)/SUM('Shareholding Pattern'!$L$57,'Shareholding Pattern'!$T$57)*100,2),""),0)</f>
        <v>0</v>
      </c>
      <c r="U137" s="51"/>
      <c r="V137" s="318" t="str">
        <f>+IFERROR(IF(COUNT(U137),ROUND(SUM(U137)/SUM(K137)*100,2),""),0)</f>
        <v/>
      </c>
      <c r="W137" s="51"/>
      <c r="X137" s="318" t="str">
        <f>+IFERROR(IF(COUNT(W137),ROUND(SUM(W137)/SUM(K137)*100,2),""),0)</f>
        <v/>
      </c>
      <c r="Y137" s="51">
        <v>0</v>
      </c>
      <c r="Z137" s="316"/>
      <c r="AA137" s="11"/>
      <c r="AB137" s="11"/>
      <c r="AC137" s="11">
        <f>IF(SUM(H137:Y137)&gt;0,1,0)</f>
        <v>1</v>
      </c>
    </row>
    <row r="138" spans="5:29" ht="24.75" customHeight="1">
      <c r="E138" s="221">
        <v>124</v>
      </c>
      <c r="F138" s="499" t="s">
        <v>1200</v>
      </c>
      <c r="G138" s="500" t="s">
        <v>1464</v>
      </c>
      <c r="H138" s="51">
        <v>300</v>
      </c>
      <c r="I138" s="51"/>
      <c r="J138" s="51"/>
      <c r="K138" s="501">
        <f>+IFERROR(IF(COUNT(H138:J138),ROUND(SUM(H138:J138),0),""),"")</f>
        <v>300</v>
      </c>
      <c r="L138" s="55">
        <f>+IFERROR(IF(COUNT(K138),ROUND(K138/'Shareholding Pattern'!$L$57*100,2),""),0)</f>
        <v>0</v>
      </c>
      <c r="M138" s="233">
        <f>IF(H138="","",H138)</f>
        <v>300</v>
      </c>
      <c r="N138" s="233"/>
      <c r="O138" s="318">
        <f>+IFERROR(IF(COUNT(M138:N138),ROUND(SUM(M138,N138),2),""),"")</f>
        <v>300</v>
      </c>
      <c r="P138" s="55">
        <f>+IFERROR(IF(COUNT(O138),ROUND(O138/('Shareholding Pattern'!$P$58)*100,2),""),0)</f>
        <v>0</v>
      </c>
      <c r="Q138" s="51"/>
      <c r="R138" s="51"/>
      <c r="S138" s="501" t="str">
        <f>+IFERROR(IF(COUNT(Q138:R138),ROUND(SUM(Q138:R138),0),""),"")</f>
        <v/>
      </c>
      <c r="T138" s="17">
        <f>+IFERROR(IF(COUNT(K138,S138),ROUND(SUM(S138,K138)/SUM('Shareholding Pattern'!$L$57,'Shareholding Pattern'!$T$57)*100,2),""),0)</f>
        <v>0</v>
      </c>
      <c r="U138" s="51"/>
      <c r="V138" s="318" t="str">
        <f>+IFERROR(IF(COUNT(U138),ROUND(SUM(U138)/SUM(K138)*100,2),""),0)</f>
        <v/>
      </c>
      <c r="W138" s="51"/>
      <c r="X138" s="318" t="str">
        <f>+IFERROR(IF(COUNT(W138),ROUND(SUM(W138)/SUM(K138)*100,2),""),0)</f>
        <v/>
      </c>
      <c r="Y138" s="51">
        <v>0</v>
      </c>
      <c r="Z138" s="316"/>
      <c r="AA138" s="11"/>
      <c r="AB138" s="11"/>
      <c r="AC138" s="11">
        <f>IF(SUM(H138:Y138)&gt;0,1,0)</f>
        <v>1</v>
      </c>
    </row>
    <row r="139" spans="5:29" ht="24.75" customHeight="1">
      <c r="E139" s="221">
        <v>125</v>
      </c>
      <c r="F139" s="499" t="s">
        <v>1201</v>
      </c>
      <c r="G139" s="500" t="s">
        <v>1465</v>
      </c>
      <c r="H139" s="51">
        <v>200</v>
      </c>
      <c r="I139" s="51"/>
      <c r="J139" s="51"/>
      <c r="K139" s="501">
        <f>+IFERROR(IF(COUNT(H139:J139),ROUND(SUM(H139:J139),0),""),"")</f>
        <v>200</v>
      </c>
      <c r="L139" s="55">
        <f>+IFERROR(IF(COUNT(K139),ROUND(K139/'Shareholding Pattern'!$L$57*100,2),""),0)</f>
        <v>0</v>
      </c>
      <c r="M139" s="233">
        <f>IF(H139="","",H139)</f>
        <v>200</v>
      </c>
      <c r="N139" s="233"/>
      <c r="O139" s="318">
        <f>+IFERROR(IF(COUNT(M139:N139),ROUND(SUM(M139,N139),2),""),"")</f>
        <v>200</v>
      </c>
      <c r="P139" s="55">
        <f>+IFERROR(IF(COUNT(O139),ROUND(O139/('Shareholding Pattern'!$P$58)*100,2),""),0)</f>
        <v>0</v>
      </c>
      <c r="Q139" s="51"/>
      <c r="R139" s="51"/>
      <c r="S139" s="501" t="str">
        <f>+IFERROR(IF(COUNT(Q139:R139),ROUND(SUM(Q139:R139),0),""),"")</f>
        <v/>
      </c>
      <c r="T139" s="17">
        <f>+IFERROR(IF(COUNT(K139,S139),ROUND(SUM(S139,K139)/SUM('Shareholding Pattern'!$L$57,'Shareholding Pattern'!$T$57)*100,2),""),0)</f>
        <v>0</v>
      </c>
      <c r="U139" s="51"/>
      <c r="V139" s="318" t="str">
        <f>+IFERROR(IF(COUNT(U139),ROUND(SUM(U139)/SUM(K139)*100,2),""),0)</f>
        <v/>
      </c>
      <c r="W139" s="51"/>
      <c r="X139" s="318" t="str">
        <f>+IFERROR(IF(COUNT(W139),ROUND(SUM(W139)/SUM(K139)*100,2),""),0)</f>
        <v/>
      </c>
      <c r="Y139" s="51">
        <v>0</v>
      </c>
      <c r="Z139" s="316"/>
      <c r="AA139" s="11"/>
      <c r="AB139" s="11"/>
      <c r="AC139" s="11">
        <f>IF(SUM(H139:Y139)&gt;0,1,0)</f>
        <v>1</v>
      </c>
    </row>
    <row r="140" spans="5:29" ht="24.75" customHeight="1">
      <c r="E140" s="221">
        <v>126</v>
      </c>
      <c r="F140" s="499" t="s">
        <v>1202</v>
      </c>
      <c r="G140" s="500" t="s">
        <v>1466</v>
      </c>
      <c r="H140" s="51">
        <v>500</v>
      </c>
      <c r="I140" s="51"/>
      <c r="J140" s="51"/>
      <c r="K140" s="501">
        <f>+IFERROR(IF(COUNT(H140:J140),ROUND(SUM(H140:J140),0),""),"")</f>
        <v>500</v>
      </c>
      <c r="L140" s="55">
        <f>+IFERROR(IF(COUNT(K140),ROUND(K140/'Shareholding Pattern'!$L$57*100,2),""),0)</f>
        <v>0</v>
      </c>
      <c r="M140" s="233">
        <f>IF(H140="","",H140)</f>
        <v>500</v>
      </c>
      <c r="N140" s="233"/>
      <c r="O140" s="318">
        <f>+IFERROR(IF(COUNT(M140:N140),ROUND(SUM(M140,N140),2),""),"")</f>
        <v>500</v>
      </c>
      <c r="P140" s="55">
        <f>+IFERROR(IF(COUNT(O140),ROUND(O140/('Shareholding Pattern'!$P$58)*100,2),""),0)</f>
        <v>0</v>
      </c>
      <c r="Q140" s="51"/>
      <c r="R140" s="51"/>
      <c r="S140" s="501" t="str">
        <f>+IFERROR(IF(COUNT(Q140:R140),ROUND(SUM(Q140:R140),0),""),"")</f>
        <v/>
      </c>
      <c r="T140" s="17">
        <f>+IFERROR(IF(COUNT(K140,S140),ROUND(SUM(S140,K140)/SUM('Shareholding Pattern'!$L$57,'Shareholding Pattern'!$T$57)*100,2),""),0)</f>
        <v>0</v>
      </c>
      <c r="U140" s="51"/>
      <c r="V140" s="318" t="str">
        <f>+IFERROR(IF(COUNT(U140),ROUND(SUM(U140)/SUM(K140)*100,2),""),0)</f>
        <v/>
      </c>
      <c r="W140" s="51"/>
      <c r="X140" s="318" t="str">
        <f>+IFERROR(IF(COUNT(W140),ROUND(SUM(W140)/SUM(K140)*100,2),""),0)</f>
        <v/>
      </c>
      <c r="Y140" s="51">
        <v>0</v>
      </c>
      <c r="Z140" s="316"/>
      <c r="AA140" s="11"/>
      <c r="AB140" s="11"/>
      <c r="AC140" s="11">
        <f>IF(SUM(H140:Y140)&gt;0,1,0)</f>
        <v>1</v>
      </c>
    </row>
    <row r="141" spans="5:29" ht="24.75" customHeight="1">
      <c r="E141" s="221">
        <v>127</v>
      </c>
      <c r="F141" s="499" t="s">
        <v>1203</v>
      </c>
      <c r="G141" s="500" t="s">
        <v>1467</v>
      </c>
      <c r="H141" s="51">
        <v>500</v>
      </c>
      <c r="I141" s="51"/>
      <c r="J141" s="51"/>
      <c r="K141" s="501">
        <f>+IFERROR(IF(COUNT(H141:J141),ROUND(SUM(H141:J141),0),""),"")</f>
        <v>500</v>
      </c>
      <c r="L141" s="55">
        <f>+IFERROR(IF(COUNT(K141),ROUND(K141/'Shareholding Pattern'!$L$57*100,2),""),0)</f>
        <v>0</v>
      </c>
      <c r="M141" s="233">
        <f>IF(H141="","",H141)</f>
        <v>500</v>
      </c>
      <c r="N141" s="233"/>
      <c r="O141" s="318">
        <f>+IFERROR(IF(COUNT(M141:N141),ROUND(SUM(M141,N141),2),""),"")</f>
        <v>500</v>
      </c>
      <c r="P141" s="55">
        <f>+IFERROR(IF(COUNT(O141),ROUND(O141/('Shareholding Pattern'!$P$58)*100,2),""),0)</f>
        <v>0</v>
      </c>
      <c r="Q141" s="51"/>
      <c r="R141" s="51"/>
      <c r="S141" s="501" t="str">
        <f>+IFERROR(IF(COUNT(Q141:R141),ROUND(SUM(Q141:R141),0),""),"")</f>
        <v/>
      </c>
      <c r="T141" s="17">
        <f>+IFERROR(IF(COUNT(K141,S141),ROUND(SUM(S141,K141)/SUM('Shareholding Pattern'!$L$57,'Shareholding Pattern'!$T$57)*100,2),""),0)</f>
        <v>0</v>
      </c>
      <c r="U141" s="51"/>
      <c r="V141" s="318" t="str">
        <f>+IFERROR(IF(COUNT(U141),ROUND(SUM(U141)/SUM(K141)*100,2),""),0)</f>
        <v/>
      </c>
      <c r="W141" s="51"/>
      <c r="X141" s="318" t="str">
        <f>+IFERROR(IF(COUNT(W141),ROUND(SUM(W141)/SUM(K141)*100,2),""),0)</f>
        <v/>
      </c>
      <c r="Y141" s="51">
        <v>0</v>
      </c>
      <c r="Z141" s="316"/>
      <c r="AA141" s="11"/>
      <c r="AB141" s="11"/>
      <c r="AC141" s="11">
        <f>IF(SUM(H141:Y141)&gt;0,1,0)</f>
        <v>1</v>
      </c>
    </row>
    <row r="142" spans="5:29" ht="24.75" customHeight="1">
      <c r="E142" s="221">
        <v>128</v>
      </c>
      <c r="F142" s="499" t="s">
        <v>1204</v>
      </c>
      <c r="G142" s="500" t="s">
        <v>1468</v>
      </c>
      <c r="H142" s="51">
        <v>1000</v>
      </c>
      <c r="I142" s="51"/>
      <c r="J142" s="51"/>
      <c r="K142" s="501">
        <f>+IFERROR(IF(COUNT(H142:J142),ROUND(SUM(H142:J142),0),""),"")</f>
        <v>1000</v>
      </c>
      <c r="L142" s="55">
        <f>+IFERROR(IF(COUNT(K142),ROUND(K142/'Shareholding Pattern'!$L$57*100,2),""),0)</f>
        <v>0.01</v>
      </c>
      <c r="M142" s="233">
        <f>IF(H142="","",H142)</f>
        <v>1000</v>
      </c>
      <c r="N142" s="233"/>
      <c r="O142" s="318">
        <f>+IFERROR(IF(COUNT(M142:N142),ROUND(SUM(M142,N142),2),""),"")</f>
        <v>1000</v>
      </c>
      <c r="P142" s="55">
        <f>+IFERROR(IF(COUNT(O142),ROUND(O142/('Shareholding Pattern'!$P$58)*100,2),""),0)</f>
        <v>0.01</v>
      </c>
      <c r="Q142" s="51"/>
      <c r="R142" s="51"/>
      <c r="S142" s="501" t="str">
        <f>+IFERROR(IF(COUNT(Q142:R142),ROUND(SUM(Q142:R142),0),""),"")</f>
        <v/>
      </c>
      <c r="T142" s="17">
        <f>+IFERROR(IF(COUNT(K142,S142),ROUND(SUM(S142,K142)/SUM('Shareholding Pattern'!$L$57,'Shareholding Pattern'!$T$57)*100,2),""),0)</f>
        <v>0.01</v>
      </c>
      <c r="U142" s="51"/>
      <c r="V142" s="318" t="str">
        <f>+IFERROR(IF(COUNT(U142),ROUND(SUM(U142)/SUM(K142)*100,2),""),0)</f>
        <v/>
      </c>
      <c r="W142" s="51"/>
      <c r="X142" s="318" t="str">
        <f>+IFERROR(IF(COUNT(W142),ROUND(SUM(W142)/SUM(K142)*100,2),""),0)</f>
        <v/>
      </c>
      <c r="Y142" s="51">
        <v>0</v>
      </c>
      <c r="Z142" s="316"/>
      <c r="AA142" s="11"/>
      <c r="AB142" s="11"/>
      <c r="AC142" s="11">
        <f>IF(SUM(H142:Y142)&gt;0,1,0)</f>
        <v>1</v>
      </c>
    </row>
    <row r="143" spans="5:29" ht="24.75" customHeight="1">
      <c r="E143" s="221">
        <v>129</v>
      </c>
      <c r="F143" s="499" t="s">
        <v>1205</v>
      </c>
      <c r="G143" s="500" t="s">
        <v>1469</v>
      </c>
      <c r="H143" s="51">
        <v>500</v>
      </c>
      <c r="I143" s="51"/>
      <c r="J143" s="51"/>
      <c r="K143" s="501">
        <f>+IFERROR(IF(COUNT(H143:J143),ROUND(SUM(H143:J143),0),""),"")</f>
        <v>500</v>
      </c>
      <c r="L143" s="55">
        <f>+IFERROR(IF(COUNT(K143),ROUND(K143/'Shareholding Pattern'!$L$57*100,2),""),0)</f>
        <v>0</v>
      </c>
      <c r="M143" s="233">
        <f>IF(H143="","",H143)</f>
        <v>500</v>
      </c>
      <c r="N143" s="233"/>
      <c r="O143" s="318">
        <f>+IFERROR(IF(COUNT(M143:N143),ROUND(SUM(M143,N143),2),""),"")</f>
        <v>500</v>
      </c>
      <c r="P143" s="55">
        <f>+IFERROR(IF(COUNT(O143),ROUND(O143/('Shareholding Pattern'!$P$58)*100,2),""),0)</f>
        <v>0</v>
      </c>
      <c r="Q143" s="51"/>
      <c r="R143" s="51"/>
      <c r="S143" s="501" t="str">
        <f>+IFERROR(IF(COUNT(Q143:R143),ROUND(SUM(Q143:R143),0),""),"")</f>
        <v/>
      </c>
      <c r="T143" s="17">
        <f>+IFERROR(IF(COUNT(K143,S143),ROUND(SUM(S143,K143)/SUM('Shareholding Pattern'!$L$57,'Shareholding Pattern'!$T$57)*100,2),""),0)</f>
        <v>0</v>
      </c>
      <c r="U143" s="51"/>
      <c r="V143" s="318" t="str">
        <f>+IFERROR(IF(COUNT(U143),ROUND(SUM(U143)/SUM(K143)*100,2),""),0)</f>
        <v/>
      </c>
      <c r="W143" s="51"/>
      <c r="X143" s="318" t="str">
        <f>+IFERROR(IF(COUNT(W143),ROUND(SUM(W143)/SUM(K143)*100,2),""),0)</f>
        <v/>
      </c>
      <c r="Y143" s="51">
        <v>0</v>
      </c>
      <c r="Z143" s="316"/>
      <c r="AA143" s="11"/>
      <c r="AB143" s="11"/>
      <c r="AC143" s="11">
        <f>IF(SUM(H143:Y143)&gt;0,1,0)</f>
        <v>1</v>
      </c>
    </row>
    <row r="144" spans="5:29" ht="24.75" customHeight="1">
      <c r="E144" s="221">
        <v>130</v>
      </c>
      <c r="F144" s="499" t="s">
        <v>1206</v>
      </c>
      <c r="G144" s="500" t="s">
        <v>1470</v>
      </c>
      <c r="H144" s="51">
        <v>500</v>
      </c>
      <c r="I144" s="51"/>
      <c r="J144" s="51"/>
      <c r="K144" s="501">
        <f>+IFERROR(IF(COUNT(H144:J144),ROUND(SUM(H144:J144),0),""),"")</f>
        <v>500</v>
      </c>
      <c r="L144" s="55">
        <f>+IFERROR(IF(COUNT(K144),ROUND(K144/'Shareholding Pattern'!$L$57*100,2),""),0)</f>
        <v>0</v>
      </c>
      <c r="M144" s="233">
        <f>IF(H144="","",H144)</f>
        <v>500</v>
      </c>
      <c r="N144" s="233"/>
      <c r="O144" s="318">
        <f>+IFERROR(IF(COUNT(M144:N144),ROUND(SUM(M144,N144),2),""),"")</f>
        <v>500</v>
      </c>
      <c r="P144" s="55">
        <f>+IFERROR(IF(COUNT(O144),ROUND(O144/('Shareholding Pattern'!$P$58)*100,2),""),0)</f>
        <v>0</v>
      </c>
      <c r="Q144" s="51"/>
      <c r="R144" s="51"/>
      <c r="S144" s="501" t="str">
        <f>+IFERROR(IF(COUNT(Q144:R144),ROUND(SUM(Q144:R144),0),""),"")</f>
        <v/>
      </c>
      <c r="T144" s="17">
        <f>+IFERROR(IF(COUNT(K144,S144),ROUND(SUM(S144,K144)/SUM('Shareholding Pattern'!$L$57,'Shareholding Pattern'!$T$57)*100,2),""),0)</f>
        <v>0</v>
      </c>
      <c r="U144" s="51"/>
      <c r="V144" s="318" t="str">
        <f>+IFERROR(IF(COUNT(U144),ROUND(SUM(U144)/SUM(K144)*100,2),""),0)</f>
        <v/>
      </c>
      <c r="W144" s="51"/>
      <c r="X144" s="318" t="str">
        <f>+IFERROR(IF(COUNT(W144),ROUND(SUM(W144)/SUM(K144)*100,2),""),0)</f>
        <v/>
      </c>
      <c r="Y144" s="51">
        <v>0</v>
      </c>
      <c r="Z144" s="316"/>
      <c r="AA144" s="11"/>
      <c r="AB144" s="11"/>
      <c r="AC144" s="11">
        <f>IF(SUM(H144:Y144)&gt;0,1,0)</f>
        <v>1</v>
      </c>
    </row>
    <row r="145" spans="5:29" ht="24.75" customHeight="1">
      <c r="E145" s="221">
        <v>131</v>
      </c>
      <c r="F145" s="499" t="s">
        <v>1207</v>
      </c>
      <c r="G145" s="500" t="s">
        <v>1471</v>
      </c>
      <c r="H145" s="51">
        <v>1500</v>
      </c>
      <c r="I145" s="51"/>
      <c r="J145" s="51"/>
      <c r="K145" s="501">
        <f>+IFERROR(IF(COUNT(H145:J145),ROUND(SUM(H145:J145),0),""),"")</f>
        <v>1500</v>
      </c>
      <c r="L145" s="55">
        <f>+IFERROR(IF(COUNT(K145),ROUND(K145/'Shareholding Pattern'!$L$57*100,2),""),0)</f>
        <v>0.01</v>
      </c>
      <c r="M145" s="233">
        <f>IF(H145="","",H145)</f>
        <v>1500</v>
      </c>
      <c r="N145" s="233"/>
      <c r="O145" s="318">
        <f>+IFERROR(IF(COUNT(M145:N145),ROUND(SUM(M145,N145),2),""),"")</f>
        <v>1500</v>
      </c>
      <c r="P145" s="55">
        <f>+IFERROR(IF(COUNT(O145),ROUND(O145/('Shareholding Pattern'!$P$58)*100,2),""),0)</f>
        <v>0.01</v>
      </c>
      <c r="Q145" s="51"/>
      <c r="R145" s="51"/>
      <c r="S145" s="501" t="str">
        <f>+IFERROR(IF(COUNT(Q145:R145),ROUND(SUM(Q145:R145),0),""),"")</f>
        <v/>
      </c>
      <c r="T145" s="17">
        <f>+IFERROR(IF(COUNT(K145,S145),ROUND(SUM(S145,K145)/SUM('Shareholding Pattern'!$L$57,'Shareholding Pattern'!$T$57)*100,2),""),0)</f>
        <v>0.01</v>
      </c>
      <c r="U145" s="51"/>
      <c r="V145" s="318" t="str">
        <f>+IFERROR(IF(COUNT(U145),ROUND(SUM(U145)/SUM(K145)*100,2),""),0)</f>
        <v/>
      </c>
      <c r="W145" s="51"/>
      <c r="X145" s="318" t="str">
        <f>+IFERROR(IF(COUNT(W145),ROUND(SUM(W145)/SUM(K145)*100,2),""),0)</f>
        <v/>
      </c>
      <c r="Y145" s="51">
        <v>0</v>
      </c>
      <c r="Z145" s="316"/>
      <c r="AA145" s="11"/>
      <c r="AB145" s="11"/>
      <c r="AC145" s="11">
        <f>IF(SUM(H145:Y145)&gt;0,1,0)</f>
        <v>1</v>
      </c>
    </row>
    <row r="146" spans="5:29" ht="24.75" customHeight="1">
      <c r="E146" s="221">
        <v>132</v>
      </c>
      <c r="F146" s="499" t="s">
        <v>1208</v>
      </c>
      <c r="G146" s="500" t="s">
        <v>1472</v>
      </c>
      <c r="H146" s="51">
        <v>500</v>
      </c>
      <c r="I146" s="51"/>
      <c r="J146" s="51"/>
      <c r="K146" s="501">
        <f>+IFERROR(IF(COUNT(H146:J146),ROUND(SUM(H146:J146),0),""),"")</f>
        <v>500</v>
      </c>
      <c r="L146" s="55">
        <f>+IFERROR(IF(COUNT(K146),ROUND(K146/'Shareholding Pattern'!$L$57*100,2),""),0)</f>
        <v>0</v>
      </c>
      <c r="M146" s="233">
        <f>IF(H146="","",H146)</f>
        <v>500</v>
      </c>
      <c r="N146" s="233"/>
      <c r="O146" s="318">
        <f>+IFERROR(IF(COUNT(M146:N146),ROUND(SUM(M146,N146),2),""),"")</f>
        <v>500</v>
      </c>
      <c r="P146" s="55">
        <f>+IFERROR(IF(COUNT(O146),ROUND(O146/('Shareholding Pattern'!$P$58)*100,2),""),0)</f>
        <v>0</v>
      </c>
      <c r="Q146" s="51"/>
      <c r="R146" s="51"/>
      <c r="S146" s="501" t="str">
        <f>+IFERROR(IF(COUNT(Q146:R146),ROUND(SUM(Q146:R146),0),""),"")</f>
        <v/>
      </c>
      <c r="T146" s="17">
        <f>+IFERROR(IF(COUNT(K146,S146),ROUND(SUM(S146,K146)/SUM('Shareholding Pattern'!$L$57,'Shareholding Pattern'!$T$57)*100,2),""),0)</f>
        <v>0</v>
      </c>
      <c r="U146" s="51"/>
      <c r="V146" s="318" t="str">
        <f>+IFERROR(IF(COUNT(U146),ROUND(SUM(U146)/SUM(K146)*100,2),""),0)</f>
        <v/>
      </c>
      <c r="W146" s="51"/>
      <c r="X146" s="318" t="str">
        <f>+IFERROR(IF(COUNT(W146),ROUND(SUM(W146)/SUM(K146)*100,2),""),0)</f>
        <v/>
      </c>
      <c r="Y146" s="51">
        <v>0</v>
      </c>
      <c r="Z146" s="316"/>
      <c r="AA146" s="11"/>
      <c r="AB146" s="11"/>
      <c r="AC146" s="11">
        <f>IF(SUM(H146:Y146)&gt;0,1,0)</f>
        <v>1</v>
      </c>
    </row>
    <row r="147" spans="5:29" ht="24.75" customHeight="1">
      <c r="E147" s="221">
        <v>133</v>
      </c>
      <c r="F147" s="499" t="s">
        <v>1209</v>
      </c>
      <c r="G147" s="500" t="s">
        <v>1473</v>
      </c>
      <c r="H147" s="51">
        <v>1000</v>
      </c>
      <c r="I147" s="51"/>
      <c r="J147" s="51"/>
      <c r="K147" s="501">
        <f>+IFERROR(IF(COUNT(H147:J147),ROUND(SUM(H147:J147),0),""),"")</f>
        <v>1000</v>
      </c>
      <c r="L147" s="55">
        <f>+IFERROR(IF(COUNT(K147),ROUND(K147/'Shareholding Pattern'!$L$57*100,2),""),0)</f>
        <v>0.01</v>
      </c>
      <c r="M147" s="233">
        <f>IF(H147="","",H147)</f>
        <v>1000</v>
      </c>
      <c r="N147" s="233"/>
      <c r="O147" s="318">
        <f>+IFERROR(IF(COUNT(M147:N147),ROUND(SUM(M147,N147),2),""),"")</f>
        <v>1000</v>
      </c>
      <c r="P147" s="55">
        <f>+IFERROR(IF(COUNT(O147),ROUND(O147/('Shareholding Pattern'!$P$58)*100,2),""),0)</f>
        <v>0.01</v>
      </c>
      <c r="Q147" s="51"/>
      <c r="R147" s="51"/>
      <c r="S147" s="501" t="str">
        <f>+IFERROR(IF(COUNT(Q147:R147),ROUND(SUM(Q147:R147),0),""),"")</f>
        <v/>
      </c>
      <c r="T147" s="17">
        <f>+IFERROR(IF(COUNT(K147,S147),ROUND(SUM(S147,K147)/SUM('Shareholding Pattern'!$L$57,'Shareholding Pattern'!$T$57)*100,2),""),0)</f>
        <v>0.01</v>
      </c>
      <c r="U147" s="51"/>
      <c r="V147" s="318" t="str">
        <f>+IFERROR(IF(COUNT(U147),ROUND(SUM(U147)/SUM(K147)*100,2),""),0)</f>
        <v/>
      </c>
      <c r="W147" s="51"/>
      <c r="X147" s="318" t="str">
        <f>+IFERROR(IF(COUNT(W147),ROUND(SUM(W147)/SUM(K147)*100,2),""),0)</f>
        <v/>
      </c>
      <c r="Y147" s="51">
        <v>0</v>
      </c>
      <c r="Z147" s="316"/>
      <c r="AA147" s="11"/>
      <c r="AB147" s="11"/>
      <c r="AC147" s="11">
        <f>IF(SUM(H147:Y147)&gt;0,1,0)</f>
        <v>1</v>
      </c>
    </row>
    <row r="148" spans="5:29" ht="24.75" customHeight="1">
      <c r="E148" s="221">
        <v>134</v>
      </c>
      <c r="F148" s="499" t="s">
        <v>1210</v>
      </c>
      <c r="G148" s="500" t="s">
        <v>1474</v>
      </c>
      <c r="H148" s="51">
        <v>1000</v>
      </c>
      <c r="I148" s="51"/>
      <c r="J148" s="51"/>
      <c r="K148" s="501">
        <f>+IFERROR(IF(COUNT(H148:J148),ROUND(SUM(H148:J148),0),""),"")</f>
        <v>1000</v>
      </c>
      <c r="L148" s="55">
        <f>+IFERROR(IF(COUNT(K148),ROUND(K148/'Shareholding Pattern'!$L$57*100,2),""),0)</f>
        <v>0.01</v>
      </c>
      <c r="M148" s="233">
        <f>IF(H148="","",H148)</f>
        <v>1000</v>
      </c>
      <c r="N148" s="233"/>
      <c r="O148" s="318">
        <f>+IFERROR(IF(COUNT(M148:N148),ROUND(SUM(M148,N148),2),""),"")</f>
        <v>1000</v>
      </c>
      <c r="P148" s="55">
        <f>+IFERROR(IF(COUNT(O148),ROUND(O148/('Shareholding Pattern'!$P$58)*100,2),""),0)</f>
        <v>0.01</v>
      </c>
      <c r="Q148" s="51"/>
      <c r="R148" s="51"/>
      <c r="S148" s="501" t="str">
        <f>+IFERROR(IF(COUNT(Q148:R148),ROUND(SUM(Q148:R148),0),""),"")</f>
        <v/>
      </c>
      <c r="T148" s="17">
        <f>+IFERROR(IF(COUNT(K148,S148),ROUND(SUM(S148,K148)/SUM('Shareholding Pattern'!$L$57,'Shareholding Pattern'!$T$57)*100,2),""),0)</f>
        <v>0.01</v>
      </c>
      <c r="U148" s="51"/>
      <c r="V148" s="318" t="str">
        <f>+IFERROR(IF(COUNT(U148),ROUND(SUM(U148)/SUM(K148)*100,2),""),0)</f>
        <v/>
      </c>
      <c r="W148" s="51"/>
      <c r="X148" s="318" t="str">
        <f>+IFERROR(IF(COUNT(W148),ROUND(SUM(W148)/SUM(K148)*100,2),""),0)</f>
        <v/>
      </c>
      <c r="Y148" s="51">
        <v>0</v>
      </c>
      <c r="Z148" s="316"/>
      <c r="AA148" s="11"/>
      <c r="AB148" s="11"/>
      <c r="AC148" s="11">
        <f>IF(SUM(H148:Y148)&gt;0,1,0)</f>
        <v>1</v>
      </c>
    </row>
    <row r="149" spans="5:29" ht="24.75" customHeight="1">
      <c r="E149" s="221">
        <v>135</v>
      </c>
      <c r="F149" s="499" t="s">
        <v>1211</v>
      </c>
      <c r="G149" s="500" t="s">
        <v>1475</v>
      </c>
      <c r="H149" s="51">
        <v>1000</v>
      </c>
      <c r="I149" s="51"/>
      <c r="J149" s="51"/>
      <c r="K149" s="501">
        <f>+IFERROR(IF(COUNT(H149:J149),ROUND(SUM(H149:J149),0),""),"")</f>
        <v>1000</v>
      </c>
      <c r="L149" s="55">
        <f>+IFERROR(IF(COUNT(K149),ROUND(K149/'Shareholding Pattern'!$L$57*100,2),""),0)</f>
        <v>0.01</v>
      </c>
      <c r="M149" s="233">
        <f>IF(H149="","",H149)</f>
        <v>1000</v>
      </c>
      <c r="N149" s="233"/>
      <c r="O149" s="318">
        <f>+IFERROR(IF(COUNT(M149:N149),ROUND(SUM(M149,N149),2),""),"")</f>
        <v>1000</v>
      </c>
      <c r="P149" s="55">
        <f>+IFERROR(IF(COUNT(O149),ROUND(O149/('Shareholding Pattern'!$P$58)*100,2),""),0)</f>
        <v>0.01</v>
      </c>
      <c r="Q149" s="51"/>
      <c r="R149" s="51"/>
      <c r="S149" s="501" t="str">
        <f>+IFERROR(IF(COUNT(Q149:R149),ROUND(SUM(Q149:R149),0),""),"")</f>
        <v/>
      </c>
      <c r="T149" s="17">
        <f>+IFERROR(IF(COUNT(K149,S149),ROUND(SUM(S149,K149)/SUM('Shareholding Pattern'!$L$57,'Shareholding Pattern'!$T$57)*100,2),""),0)</f>
        <v>0.01</v>
      </c>
      <c r="U149" s="51"/>
      <c r="V149" s="318" t="str">
        <f>+IFERROR(IF(COUNT(U149),ROUND(SUM(U149)/SUM(K149)*100,2),""),0)</f>
        <v/>
      </c>
      <c r="W149" s="51"/>
      <c r="X149" s="318" t="str">
        <f>+IFERROR(IF(COUNT(W149),ROUND(SUM(W149)/SUM(K149)*100,2),""),0)</f>
        <v/>
      </c>
      <c r="Y149" s="51">
        <v>0</v>
      </c>
      <c r="Z149" s="316"/>
      <c r="AA149" s="11"/>
      <c r="AB149" s="11"/>
      <c r="AC149" s="11">
        <f>IF(SUM(H149:Y149)&gt;0,1,0)</f>
        <v>1</v>
      </c>
    </row>
    <row r="150" spans="5:29" ht="24.75" customHeight="1">
      <c r="E150" s="221">
        <v>136</v>
      </c>
      <c r="F150" s="499" t="s">
        <v>1212</v>
      </c>
      <c r="G150" s="500" t="s">
        <v>1476</v>
      </c>
      <c r="H150" s="51">
        <v>200</v>
      </c>
      <c r="I150" s="51"/>
      <c r="J150" s="51"/>
      <c r="K150" s="501">
        <f>+IFERROR(IF(COUNT(H150:J150),ROUND(SUM(H150:J150),0),""),"")</f>
        <v>200</v>
      </c>
      <c r="L150" s="55">
        <f>+IFERROR(IF(COUNT(K150),ROUND(K150/'Shareholding Pattern'!$L$57*100,2),""),0)</f>
        <v>0</v>
      </c>
      <c r="M150" s="233">
        <f>IF(H150="","",H150)</f>
        <v>200</v>
      </c>
      <c r="N150" s="233"/>
      <c r="O150" s="318">
        <f>+IFERROR(IF(COUNT(M150:N150),ROUND(SUM(M150,N150),2),""),"")</f>
        <v>200</v>
      </c>
      <c r="P150" s="55">
        <f>+IFERROR(IF(COUNT(O150),ROUND(O150/('Shareholding Pattern'!$P$58)*100,2),""),0)</f>
        <v>0</v>
      </c>
      <c r="Q150" s="51"/>
      <c r="R150" s="51"/>
      <c r="S150" s="501" t="str">
        <f>+IFERROR(IF(COUNT(Q150:R150),ROUND(SUM(Q150:R150),0),""),"")</f>
        <v/>
      </c>
      <c r="T150" s="17">
        <f>+IFERROR(IF(COUNT(K150,S150),ROUND(SUM(S150,K150)/SUM('Shareholding Pattern'!$L$57,'Shareholding Pattern'!$T$57)*100,2),""),0)</f>
        <v>0</v>
      </c>
      <c r="U150" s="51"/>
      <c r="V150" s="318" t="str">
        <f>+IFERROR(IF(COUNT(U150),ROUND(SUM(U150)/SUM(K150)*100,2),""),0)</f>
        <v/>
      </c>
      <c r="W150" s="51"/>
      <c r="X150" s="318" t="str">
        <f>+IFERROR(IF(COUNT(W150),ROUND(SUM(W150)/SUM(K150)*100,2),""),0)</f>
        <v/>
      </c>
      <c r="Y150" s="51">
        <v>0</v>
      </c>
      <c r="Z150" s="316"/>
      <c r="AA150" s="11"/>
      <c r="AB150" s="11"/>
      <c r="AC150" s="11">
        <f>IF(SUM(H150:Y150)&gt;0,1,0)</f>
        <v>1</v>
      </c>
    </row>
    <row r="151" spans="5:29" ht="24.75" customHeight="1">
      <c r="E151" s="221">
        <v>137</v>
      </c>
      <c r="F151" s="499" t="s">
        <v>1213</v>
      </c>
      <c r="G151" s="500" t="s">
        <v>1477</v>
      </c>
      <c r="H151" s="51">
        <v>500</v>
      </c>
      <c r="I151" s="51"/>
      <c r="J151" s="51"/>
      <c r="K151" s="501">
        <f>+IFERROR(IF(COUNT(H151:J151),ROUND(SUM(H151:J151),0),""),"")</f>
        <v>500</v>
      </c>
      <c r="L151" s="55">
        <f>+IFERROR(IF(COUNT(K151),ROUND(K151/'Shareholding Pattern'!$L$57*100,2),""),0)</f>
        <v>0</v>
      </c>
      <c r="M151" s="233">
        <f>IF(H151="","",H151)</f>
        <v>500</v>
      </c>
      <c r="N151" s="233"/>
      <c r="O151" s="318">
        <f>+IFERROR(IF(COUNT(M151:N151),ROUND(SUM(M151,N151),2),""),"")</f>
        <v>500</v>
      </c>
      <c r="P151" s="55">
        <f>+IFERROR(IF(COUNT(O151),ROUND(O151/('Shareholding Pattern'!$P$58)*100,2),""),0)</f>
        <v>0</v>
      </c>
      <c r="Q151" s="51"/>
      <c r="R151" s="51"/>
      <c r="S151" s="501" t="str">
        <f>+IFERROR(IF(COUNT(Q151:R151),ROUND(SUM(Q151:R151),0),""),"")</f>
        <v/>
      </c>
      <c r="T151" s="17">
        <f>+IFERROR(IF(COUNT(K151,S151),ROUND(SUM(S151,K151)/SUM('Shareholding Pattern'!$L$57,'Shareholding Pattern'!$T$57)*100,2),""),0)</f>
        <v>0</v>
      </c>
      <c r="U151" s="51"/>
      <c r="V151" s="318" t="str">
        <f>+IFERROR(IF(COUNT(U151),ROUND(SUM(U151)/SUM(K151)*100,2),""),0)</f>
        <v/>
      </c>
      <c r="W151" s="51"/>
      <c r="X151" s="318" t="str">
        <f>+IFERROR(IF(COUNT(W151),ROUND(SUM(W151)/SUM(K151)*100,2),""),0)</f>
        <v/>
      </c>
      <c r="Y151" s="51">
        <v>0</v>
      </c>
      <c r="Z151" s="316"/>
      <c r="AA151" s="11"/>
      <c r="AB151" s="11"/>
      <c r="AC151" s="11">
        <f>IF(SUM(H151:Y151)&gt;0,1,0)</f>
        <v>1</v>
      </c>
    </row>
    <row r="152" spans="5:29" ht="24.75" customHeight="1">
      <c r="E152" s="221">
        <v>138</v>
      </c>
      <c r="F152" s="499" t="s">
        <v>1214</v>
      </c>
      <c r="G152" s="500" t="s">
        <v>1478</v>
      </c>
      <c r="H152" s="51">
        <v>1700</v>
      </c>
      <c r="I152" s="51"/>
      <c r="J152" s="51"/>
      <c r="K152" s="501">
        <f>+IFERROR(IF(COUNT(H152:J152),ROUND(SUM(H152:J152),0),""),"")</f>
        <v>1700</v>
      </c>
      <c r="L152" s="55">
        <f>+IFERROR(IF(COUNT(K152),ROUND(K152/'Shareholding Pattern'!$L$57*100,2),""),0)</f>
        <v>0.01</v>
      </c>
      <c r="M152" s="233">
        <f>IF(H152="","",H152)</f>
        <v>1700</v>
      </c>
      <c r="N152" s="233"/>
      <c r="O152" s="318">
        <f>+IFERROR(IF(COUNT(M152:N152),ROUND(SUM(M152,N152),2),""),"")</f>
        <v>1700</v>
      </c>
      <c r="P152" s="55">
        <f>+IFERROR(IF(COUNT(O152),ROUND(O152/('Shareholding Pattern'!$P$58)*100,2),""),0)</f>
        <v>0.01</v>
      </c>
      <c r="Q152" s="51"/>
      <c r="R152" s="51"/>
      <c r="S152" s="501" t="str">
        <f>+IFERROR(IF(COUNT(Q152:R152),ROUND(SUM(Q152:R152),0),""),"")</f>
        <v/>
      </c>
      <c r="T152" s="17">
        <f>+IFERROR(IF(COUNT(K152,S152),ROUND(SUM(S152,K152)/SUM('Shareholding Pattern'!$L$57,'Shareholding Pattern'!$T$57)*100,2),""),0)</f>
        <v>0.01</v>
      </c>
      <c r="U152" s="51"/>
      <c r="V152" s="318" t="str">
        <f>+IFERROR(IF(COUNT(U152),ROUND(SUM(U152)/SUM(K152)*100,2),""),0)</f>
        <v/>
      </c>
      <c r="W152" s="51"/>
      <c r="X152" s="318" t="str">
        <f>+IFERROR(IF(COUNT(W152),ROUND(SUM(W152)/SUM(K152)*100,2),""),0)</f>
        <v/>
      </c>
      <c r="Y152" s="51">
        <v>0</v>
      </c>
      <c r="Z152" s="316"/>
      <c r="AA152" s="11"/>
      <c r="AB152" s="11"/>
      <c r="AC152" s="11">
        <f>IF(SUM(H152:Y152)&gt;0,1,0)</f>
        <v>1</v>
      </c>
    </row>
    <row r="153" spans="5:29" ht="24.75" customHeight="1">
      <c r="E153" s="221">
        <v>139</v>
      </c>
      <c r="F153" s="499" t="s">
        <v>1215</v>
      </c>
      <c r="G153" s="500" t="s">
        <v>1479</v>
      </c>
      <c r="H153" s="51">
        <v>1700</v>
      </c>
      <c r="I153" s="51"/>
      <c r="J153" s="51"/>
      <c r="K153" s="501">
        <f>+IFERROR(IF(COUNT(H153:J153),ROUND(SUM(H153:J153),0),""),"")</f>
        <v>1700</v>
      </c>
      <c r="L153" s="55">
        <f>+IFERROR(IF(COUNT(K153),ROUND(K153/'Shareholding Pattern'!$L$57*100,2),""),0)</f>
        <v>0.01</v>
      </c>
      <c r="M153" s="233">
        <f>IF(H153="","",H153)</f>
        <v>1700</v>
      </c>
      <c r="N153" s="233"/>
      <c r="O153" s="318">
        <f>+IFERROR(IF(COUNT(M153:N153),ROUND(SUM(M153,N153),2),""),"")</f>
        <v>1700</v>
      </c>
      <c r="P153" s="55">
        <f>+IFERROR(IF(COUNT(O153),ROUND(O153/('Shareholding Pattern'!$P$58)*100,2),""),0)</f>
        <v>0.01</v>
      </c>
      <c r="Q153" s="51"/>
      <c r="R153" s="51"/>
      <c r="S153" s="501" t="str">
        <f>+IFERROR(IF(COUNT(Q153:R153),ROUND(SUM(Q153:R153),0),""),"")</f>
        <v/>
      </c>
      <c r="T153" s="17">
        <f>+IFERROR(IF(COUNT(K153,S153),ROUND(SUM(S153,K153)/SUM('Shareholding Pattern'!$L$57,'Shareholding Pattern'!$T$57)*100,2),""),0)</f>
        <v>0.01</v>
      </c>
      <c r="U153" s="51"/>
      <c r="V153" s="318" t="str">
        <f>+IFERROR(IF(COUNT(U153),ROUND(SUM(U153)/SUM(K153)*100,2),""),0)</f>
        <v/>
      </c>
      <c r="W153" s="51"/>
      <c r="X153" s="318" t="str">
        <f>+IFERROR(IF(COUNT(W153),ROUND(SUM(W153)/SUM(K153)*100,2),""),0)</f>
        <v/>
      </c>
      <c r="Y153" s="51">
        <v>0</v>
      </c>
      <c r="Z153" s="316"/>
      <c r="AA153" s="11"/>
      <c r="AB153" s="11"/>
      <c r="AC153" s="11">
        <f>IF(SUM(H153:Y153)&gt;0,1,0)</f>
        <v>1</v>
      </c>
    </row>
    <row r="154" spans="5:29" ht="24.75" customHeight="1">
      <c r="E154" s="221">
        <v>140</v>
      </c>
      <c r="F154" s="499" t="s">
        <v>1216</v>
      </c>
      <c r="G154" s="500" t="s">
        <v>1480</v>
      </c>
      <c r="H154" s="51">
        <v>500</v>
      </c>
      <c r="I154" s="51"/>
      <c r="J154" s="51"/>
      <c r="K154" s="501">
        <f>+IFERROR(IF(COUNT(H154:J154),ROUND(SUM(H154:J154),0),""),"")</f>
        <v>500</v>
      </c>
      <c r="L154" s="55">
        <f>+IFERROR(IF(COUNT(K154),ROUND(K154/'Shareholding Pattern'!$L$57*100,2),""),0)</f>
        <v>0</v>
      </c>
      <c r="M154" s="233">
        <f>IF(H154="","",H154)</f>
        <v>500</v>
      </c>
      <c r="N154" s="233"/>
      <c r="O154" s="318">
        <f>+IFERROR(IF(COUNT(M154:N154),ROUND(SUM(M154,N154),2),""),"")</f>
        <v>500</v>
      </c>
      <c r="P154" s="55">
        <f>+IFERROR(IF(COUNT(O154),ROUND(O154/('Shareholding Pattern'!$P$58)*100,2),""),0)</f>
        <v>0</v>
      </c>
      <c r="Q154" s="51"/>
      <c r="R154" s="51"/>
      <c r="S154" s="501" t="str">
        <f>+IFERROR(IF(COUNT(Q154:R154),ROUND(SUM(Q154:R154),0),""),"")</f>
        <v/>
      </c>
      <c r="T154" s="17">
        <f>+IFERROR(IF(COUNT(K154,S154),ROUND(SUM(S154,K154)/SUM('Shareholding Pattern'!$L$57,'Shareholding Pattern'!$T$57)*100,2),""),0)</f>
        <v>0</v>
      </c>
      <c r="U154" s="51"/>
      <c r="V154" s="318" t="str">
        <f>+IFERROR(IF(COUNT(U154),ROUND(SUM(U154)/SUM(K154)*100,2),""),0)</f>
        <v/>
      </c>
      <c r="W154" s="51"/>
      <c r="X154" s="318" t="str">
        <f>+IFERROR(IF(COUNT(W154),ROUND(SUM(W154)/SUM(K154)*100,2),""),0)</f>
        <v/>
      </c>
      <c r="Y154" s="51">
        <v>0</v>
      </c>
      <c r="Z154" s="316"/>
      <c r="AA154" s="11"/>
      <c r="AB154" s="11"/>
      <c r="AC154" s="11">
        <f>IF(SUM(H154:Y154)&gt;0,1,0)</f>
        <v>1</v>
      </c>
    </row>
    <row r="155" spans="5:29" ht="24.75" customHeight="1">
      <c r="E155" s="221">
        <v>141</v>
      </c>
      <c r="F155" s="499" t="s">
        <v>1217</v>
      </c>
      <c r="G155" s="500" t="s">
        <v>1481</v>
      </c>
      <c r="H155" s="51">
        <v>500</v>
      </c>
      <c r="I155" s="51"/>
      <c r="J155" s="51"/>
      <c r="K155" s="501">
        <f>+IFERROR(IF(COUNT(H155:J155),ROUND(SUM(H155:J155),0),""),"")</f>
        <v>500</v>
      </c>
      <c r="L155" s="55">
        <f>+IFERROR(IF(COUNT(K155),ROUND(K155/'Shareholding Pattern'!$L$57*100,2),""),0)</f>
        <v>0</v>
      </c>
      <c r="M155" s="233">
        <f>IF(H155="","",H155)</f>
        <v>500</v>
      </c>
      <c r="N155" s="233"/>
      <c r="O155" s="318">
        <f>+IFERROR(IF(COUNT(M155:N155),ROUND(SUM(M155,N155),2),""),"")</f>
        <v>500</v>
      </c>
      <c r="P155" s="55">
        <f>+IFERROR(IF(COUNT(O155),ROUND(O155/('Shareholding Pattern'!$P$58)*100,2),""),0)</f>
        <v>0</v>
      </c>
      <c r="Q155" s="51"/>
      <c r="R155" s="51"/>
      <c r="S155" s="501" t="str">
        <f>+IFERROR(IF(COUNT(Q155:R155),ROUND(SUM(Q155:R155),0),""),"")</f>
        <v/>
      </c>
      <c r="T155" s="17">
        <f>+IFERROR(IF(COUNT(K155,S155),ROUND(SUM(S155,K155)/SUM('Shareholding Pattern'!$L$57,'Shareholding Pattern'!$T$57)*100,2),""),0)</f>
        <v>0</v>
      </c>
      <c r="U155" s="51"/>
      <c r="V155" s="318" t="str">
        <f>+IFERROR(IF(COUNT(U155),ROUND(SUM(U155)/SUM(K155)*100,2),""),0)</f>
        <v/>
      </c>
      <c r="W155" s="51"/>
      <c r="X155" s="318" t="str">
        <f>+IFERROR(IF(COUNT(W155),ROUND(SUM(W155)/SUM(K155)*100,2),""),0)</f>
        <v/>
      </c>
      <c r="Y155" s="51">
        <v>0</v>
      </c>
      <c r="Z155" s="316"/>
      <c r="AA155" s="11"/>
      <c r="AB155" s="11"/>
      <c r="AC155" s="11">
        <f>IF(SUM(H155:Y155)&gt;0,1,0)</f>
        <v>1</v>
      </c>
    </row>
    <row r="156" spans="5:29" ht="24.75" customHeight="1">
      <c r="E156" s="221">
        <v>142</v>
      </c>
      <c r="F156" s="499" t="s">
        <v>1218</v>
      </c>
      <c r="G156" s="500" t="s">
        <v>1482</v>
      </c>
      <c r="H156" s="51">
        <v>500</v>
      </c>
      <c r="I156" s="51"/>
      <c r="J156" s="51"/>
      <c r="K156" s="501">
        <f>+IFERROR(IF(COUNT(H156:J156),ROUND(SUM(H156:J156),0),""),"")</f>
        <v>500</v>
      </c>
      <c r="L156" s="55">
        <f>+IFERROR(IF(COUNT(K156),ROUND(K156/'Shareholding Pattern'!$L$57*100,2),""),0)</f>
        <v>0</v>
      </c>
      <c r="M156" s="233">
        <f>IF(H156="","",H156)</f>
        <v>500</v>
      </c>
      <c r="N156" s="233"/>
      <c r="O156" s="318">
        <f>+IFERROR(IF(COUNT(M156:N156),ROUND(SUM(M156,N156),2),""),"")</f>
        <v>500</v>
      </c>
      <c r="P156" s="55">
        <f>+IFERROR(IF(COUNT(O156),ROUND(O156/('Shareholding Pattern'!$P$58)*100,2),""),0)</f>
        <v>0</v>
      </c>
      <c r="Q156" s="51"/>
      <c r="R156" s="51"/>
      <c r="S156" s="501" t="str">
        <f>+IFERROR(IF(COUNT(Q156:R156),ROUND(SUM(Q156:R156),0),""),"")</f>
        <v/>
      </c>
      <c r="T156" s="17">
        <f>+IFERROR(IF(COUNT(K156,S156),ROUND(SUM(S156,K156)/SUM('Shareholding Pattern'!$L$57,'Shareholding Pattern'!$T$57)*100,2),""),0)</f>
        <v>0</v>
      </c>
      <c r="U156" s="51"/>
      <c r="V156" s="318" t="str">
        <f>+IFERROR(IF(COUNT(U156),ROUND(SUM(U156)/SUM(K156)*100,2),""),0)</f>
        <v/>
      </c>
      <c r="W156" s="51"/>
      <c r="X156" s="318" t="str">
        <f>+IFERROR(IF(COUNT(W156),ROUND(SUM(W156)/SUM(K156)*100,2),""),0)</f>
        <v/>
      </c>
      <c r="Y156" s="51">
        <v>0</v>
      </c>
      <c r="Z156" s="316"/>
      <c r="AA156" s="11"/>
      <c r="AB156" s="11"/>
      <c r="AC156" s="11">
        <f>IF(SUM(H156:Y156)&gt;0,1,0)</f>
        <v>1</v>
      </c>
    </row>
    <row r="157" spans="5:29" ht="24.75" customHeight="1">
      <c r="E157" s="221">
        <v>143</v>
      </c>
      <c r="F157" s="499" t="s">
        <v>1219</v>
      </c>
      <c r="G157" s="500" t="s">
        <v>1483</v>
      </c>
      <c r="H157" s="51">
        <v>1000</v>
      </c>
      <c r="I157" s="51"/>
      <c r="J157" s="51"/>
      <c r="K157" s="501">
        <f>+IFERROR(IF(COUNT(H157:J157),ROUND(SUM(H157:J157),0),""),"")</f>
        <v>1000</v>
      </c>
      <c r="L157" s="55">
        <f>+IFERROR(IF(COUNT(K157),ROUND(K157/'Shareholding Pattern'!$L$57*100,2),""),0)</f>
        <v>0.01</v>
      </c>
      <c r="M157" s="233">
        <f>IF(H157="","",H157)</f>
        <v>1000</v>
      </c>
      <c r="N157" s="233"/>
      <c r="O157" s="318">
        <f>+IFERROR(IF(COUNT(M157:N157),ROUND(SUM(M157,N157),2),""),"")</f>
        <v>1000</v>
      </c>
      <c r="P157" s="55">
        <f>+IFERROR(IF(COUNT(O157),ROUND(O157/('Shareholding Pattern'!$P$58)*100,2),""),0)</f>
        <v>0.01</v>
      </c>
      <c r="Q157" s="51"/>
      <c r="R157" s="51"/>
      <c r="S157" s="501" t="str">
        <f>+IFERROR(IF(COUNT(Q157:R157),ROUND(SUM(Q157:R157),0),""),"")</f>
        <v/>
      </c>
      <c r="T157" s="17">
        <f>+IFERROR(IF(COUNT(K157,S157),ROUND(SUM(S157,K157)/SUM('Shareholding Pattern'!$L$57,'Shareholding Pattern'!$T$57)*100,2),""),0)</f>
        <v>0.01</v>
      </c>
      <c r="U157" s="51"/>
      <c r="V157" s="318" t="str">
        <f>+IFERROR(IF(COUNT(U157),ROUND(SUM(U157)/SUM(K157)*100,2),""),0)</f>
        <v/>
      </c>
      <c r="W157" s="51"/>
      <c r="X157" s="318" t="str">
        <f>+IFERROR(IF(COUNT(W157),ROUND(SUM(W157)/SUM(K157)*100,2),""),0)</f>
        <v/>
      </c>
      <c r="Y157" s="51">
        <v>0</v>
      </c>
      <c r="Z157" s="316"/>
      <c r="AA157" s="11"/>
      <c r="AB157" s="11"/>
      <c r="AC157" s="11">
        <f>IF(SUM(H157:Y157)&gt;0,1,0)</f>
        <v>1</v>
      </c>
    </row>
    <row r="158" spans="5:29" ht="24.75" customHeight="1">
      <c r="E158" s="221">
        <v>144</v>
      </c>
      <c r="F158" s="499" t="s">
        <v>1220</v>
      </c>
      <c r="G158" s="500" t="s">
        <v>1484</v>
      </c>
      <c r="H158" s="51">
        <v>500</v>
      </c>
      <c r="I158" s="51"/>
      <c r="J158" s="51"/>
      <c r="K158" s="501">
        <f>+IFERROR(IF(COUNT(H158:J158),ROUND(SUM(H158:J158),0),""),"")</f>
        <v>500</v>
      </c>
      <c r="L158" s="55">
        <f>+IFERROR(IF(COUNT(K158),ROUND(K158/'Shareholding Pattern'!$L$57*100,2),""),0)</f>
        <v>0</v>
      </c>
      <c r="M158" s="233">
        <f>IF(H158="","",H158)</f>
        <v>500</v>
      </c>
      <c r="N158" s="233"/>
      <c r="O158" s="318">
        <f>+IFERROR(IF(COUNT(M158:N158),ROUND(SUM(M158,N158),2),""),"")</f>
        <v>500</v>
      </c>
      <c r="P158" s="55">
        <f>+IFERROR(IF(COUNT(O158),ROUND(O158/('Shareholding Pattern'!$P$58)*100,2),""),0)</f>
        <v>0</v>
      </c>
      <c r="Q158" s="51"/>
      <c r="R158" s="51"/>
      <c r="S158" s="501" t="str">
        <f>+IFERROR(IF(COUNT(Q158:R158),ROUND(SUM(Q158:R158),0),""),"")</f>
        <v/>
      </c>
      <c r="T158" s="17">
        <f>+IFERROR(IF(COUNT(K158,S158),ROUND(SUM(S158,K158)/SUM('Shareholding Pattern'!$L$57,'Shareholding Pattern'!$T$57)*100,2),""),0)</f>
        <v>0</v>
      </c>
      <c r="U158" s="51"/>
      <c r="V158" s="318" t="str">
        <f>+IFERROR(IF(COUNT(U158),ROUND(SUM(U158)/SUM(K158)*100,2),""),0)</f>
        <v/>
      </c>
      <c r="W158" s="51"/>
      <c r="X158" s="318" t="str">
        <f>+IFERROR(IF(COUNT(W158),ROUND(SUM(W158)/SUM(K158)*100,2),""),0)</f>
        <v/>
      </c>
      <c r="Y158" s="51">
        <v>0</v>
      </c>
      <c r="Z158" s="316"/>
      <c r="AA158" s="11"/>
      <c r="AB158" s="11"/>
      <c r="AC158" s="11">
        <f>IF(SUM(H158:Y158)&gt;0,1,0)</f>
        <v>1</v>
      </c>
    </row>
    <row r="159" spans="5:29" ht="24.75" customHeight="1">
      <c r="E159" s="221">
        <v>145</v>
      </c>
      <c r="F159" s="499" t="s">
        <v>1221</v>
      </c>
      <c r="G159" s="500" t="s">
        <v>1485</v>
      </c>
      <c r="H159" s="51">
        <v>200</v>
      </c>
      <c r="I159" s="51"/>
      <c r="J159" s="51"/>
      <c r="K159" s="501">
        <f>+IFERROR(IF(COUNT(H159:J159),ROUND(SUM(H159:J159),0),""),"")</f>
        <v>200</v>
      </c>
      <c r="L159" s="55">
        <f>+IFERROR(IF(COUNT(K159),ROUND(K159/'Shareholding Pattern'!$L$57*100,2),""),0)</f>
        <v>0</v>
      </c>
      <c r="M159" s="233">
        <f>IF(H159="","",H159)</f>
        <v>200</v>
      </c>
      <c r="N159" s="233"/>
      <c r="O159" s="318">
        <f>+IFERROR(IF(COUNT(M159:N159),ROUND(SUM(M159,N159),2),""),"")</f>
        <v>200</v>
      </c>
      <c r="P159" s="55">
        <f>+IFERROR(IF(COUNT(O159),ROUND(O159/('Shareholding Pattern'!$P$58)*100,2),""),0)</f>
        <v>0</v>
      </c>
      <c r="Q159" s="51"/>
      <c r="R159" s="51"/>
      <c r="S159" s="501" t="str">
        <f>+IFERROR(IF(COUNT(Q159:R159),ROUND(SUM(Q159:R159),0),""),"")</f>
        <v/>
      </c>
      <c r="T159" s="17">
        <f>+IFERROR(IF(COUNT(K159,S159),ROUND(SUM(S159,K159)/SUM('Shareholding Pattern'!$L$57,'Shareholding Pattern'!$T$57)*100,2),""),0)</f>
        <v>0</v>
      </c>
      <c r="U159" s="51"/>
      <c r="V159" s="318" t="str">
        <f>+IFERROR(IF(COUNT(U159),ROUND(SUM(U159)/SUM(K159)*100,2),""),0)</f>
        <v/>
      </c>
      <c r="W159" s="51"/>
      <c r="X159" s="318" t="str">
        <f>+IFERROR(IF(COUNT(W159),ROUND(SUM(W159)/SUM(K159)*100,2),""),0)</f>
        <v/>
      </c>
      <c r="Y159" s="51">
        <v>0</v>
      </c>
      <c r="Z159" s="316"/>
      <c r="AA159" s="11"/>
      <c r="AB159" s="11"/>
      <c r="AC159" s="11">
        <f>IF(SUM(H159:Y159)&gt;0,1,0)</f>
        <v>1</v>
      </c>
    </row>
    <row r="160" spans="5:29" ht="24.75" customHeight="1">
      <c r="E160" s="221">
        <v>146</v>
      </c>
      <c r="F160" s="499" t="s">
        <v>1222</v>
      </c>
      <c r="G160" s="500" t="s">
        <v>1486</v>
      </c>
      <c r="H160" s="51">
        <v>300</v>
      </c>
      <c r="I160" s="51"/>
      <c r="J160" s="51"/>
      <c r="K160" s="501">
        <f>+IFERROR(IF(COUNT(H160:J160),ROUND(SUM(H160:J160),0),""),"")</f>
        <v>300</v>
      </c>
      <c r="L160" s="55">
        <f>+IFERROR(IF(COUNT(K160),ROUND(K160/'Shareholding Pattern'!$L$57*100,2),""),0)</f>
        <v>0</v>
      </c>
      <c r="M160" s="233">
        <f>IF(H160="","",H160)</f>
        <v>300</v>
      </c>
      <c r="N160" s="233"/>
      <c r="O160" s="318">
        <f>+IFERROR(IF(COUNT(M160:N160),ROUND(SUM(M160,N160),2),""),"")</f>
        <v>300</v>
      </c>
      <c r="P160" s="55">
        <f>+IFERROR(IF(COUNT(O160),ROUND(O160/('Shareholding Pattern'!$P$58)*100,2),""),0)</f>
        <v>0</v>
      </c>
      <c r="Q160" s="51"/>
      <c r="R160" s="51"/>
      <c r="S160" s="501" t="str">
        <f>+IFERROR(IF(COUNT(Q160:R160),ROUND(SUM(Q160:R160),0),""),"")</f>
        <v/>
      </c>
      <c r="T160" s="17">
        <f>+IFERROR(IF(COUNT(K160,S160),ROUND(SUM(S160,K160)/SUM('Shareholding Pattern'!$L$57,'Shareholding Pattern'!$T$57)*100,2),""),0)</f>
        <v>0</v>
      </c>
      <c r="U160" s="51"/>
      <c r="V160" s="318" t="str">
        <f>+IFERROR(IF(COUNT(U160),ROUND(SUM(U160)/SUM(K160)*100,2),""),0)</f>
        <v/>
      </c>
      <c r="W160" s="51"/>
      <c r="X160" s="318" t="str">
        <f>+IFERROR(IF(COUNT(W160),ROUND(SUM(W160)/SUM(K160)*100,2),""),0)</f>
        <v/>
      </c>
      <c r="Y160" s="51">
        <v>0</v>
      </c>
      <c r="Z160" s="316"/>
      <c r="AA160" s="11"/>
      <c r="AB160" s="11"/>
      <c r="AC160" s="11">
        <f>IF(SUM(H160:Y160)&gt;0,1,0)</f>
        <v>1</v>
      </c>
    </row>
    <row r="161" spans="5:29" ht="24.75" customHeight="1">
      <c r="E161" s="221">
        <v>147</v>
      </c>
      <c r="F161" s="499" t="s">
        <v>1223</v>
      </c>
      <c r="G161" s="500" t="s">
        <v>1487</v>
      </c>
      <c r="H161" s="51">
        <v>300</v>
      </c>
      <c r="I161" s="51"/>
      <c r="J161" s="51"/>
      <c r="K161" s="501">
        <f>+IFERROR(IF(COUNT(H161:J161),ROUND(SUM(H161:J161),0),""),"")</f>
        <v>300</v>
      </c>
      <c r="L161" s="55">
        <f>+IFERROR(IF(COUNT(K161),ROUND(K161/'Shareholding Pattern'!$L$57*100,2),""),0)</f>
        <v>0</v>
      </c>
      <c r="M161" s="233">
        <f>IF(H161="","",H161)</f>
        <v>300</v>
      </c>
      <c r="N161" s="233"/>
      <c r="O161" s="318">
        <f>+IFERROR(IF(COUNT(M161:N161),ROUND(SUM(M161,N161),2),""),"")</f>
        <v>300</v>
      </c>
      <c r="P161" s="55">
        <f>+IFERROR(IF(COUNT(O161),ROUND(O161/('Shareholding Pattern'!$P$58)*100,2),""),0)</f>
        <v>0</v>
      </c>
      <c r="Q161" s="51"/>
      <c r="R161" s="51"/>
      <c r="S161" s="501" t="str">
        <f>+IFERROR(IF(COUNT(Q161:R161),ROUND(SUM(Q161:R161),0),""),"")</f>
        <v/>
      </c>
      <c r="T161" s="17">
        <f>+IFERROR(IF(COUNT(K161,S161),ROUND(SUM(S161,K161)/SUM('Shareholding Pattern'!$L$57,'Shareholding Pattern'!$T$57)*100,2),""),0)</f>
        <v>0</v>
      </c>
      <c r="U161" s="51"/>
      <c r="V161" s="318" t="str">
        <f>+IFERROR(IF(COUNT(U161),ROUND(SUM(U161)/SUM(K161)*100,2),""),0)</f>
        <v/>
      </c>
      <c r="W161" s="51"/>
      <c r="X161" s="318" t="str">
        <f>+IFERROR(IF(COUNT(W161),ROUND(SUM(W161)/SUM(K161)*100,2),""),0)</f>
        <v/>
      </c>
      <c r="Y161" s="51">
        <v>0</v>
      </c>
      <c r="Z161" s="316"/>
      <c r="AA161" s="11"/>
      <c r="AB161" s="11"/>
      <c r="AC161" s="11">
        <f>IF(SUM(H161:Y161)&gt;0,1,0)</f>
        <v>1</v>
      </c>
    </row>
    <row r="162" spans="5:29" ht="24.75" customHeight="1">
      <c r="E162" s="221">
        <v>148</v>
      </c>
      <c r="F162" s="499" t="s">
        <v>1224</v>
      </c>
      <c r="G162" s="500" t="s">
        <v>1488</v>
      </c>
      <c r="H162" s="51">
        <v>1000</v>
      </c>
      <c r="I162" s="51"/>
      <c r="J162" s="51"/>
      <c r="K162" s="501">
        <f>+IFERROR(IF(COUNT(H162:J162),ROUND(SUM(H162:J162),0),""),"")</f>
        <v>1000</v>
      </c>
      <c r="L162" s="55">
        <f>+IFERROR(IF(COUNT(K162),ROUND(K162/'Shareholding Pattern'!$L$57*100,2),""),0)</f>
        <v>0.01</v>
      </c>
      <c r="M162" s="233">
        <f>IF(H162="","",H162)</f>
        <v>1000</v>
      </c>
      <c r="N162" s="233"/>
      <c r="O162" s="318">
        <f>+IFERROR(IF(COUNT(M162:N162),ROUND(SUM(M162,N162),2),""),"")</f>
        <v>1000</v>
      </c>
      <c r="P162" s="55">
        <f>+IFERROR(IF(COUNT(O162),ROUND(O162/('Shareholding Pattern'!$P$58)*100,2),""),0)</f>
        <v>0.01</v>
      </c>
      <c r="Q162" s="51"/>
      <c r="R162" s="51"/>
      <c r="S162" s="501" t="str">
        <f>+IFERROR(IF(COUNT(Q162:R162),ROUND(SUM(Q162:R162),0),""),"")</f>
        <v/>
      </c>
      <c r="T162" s="17">
        <f>+IFERROR(IF(COUNT(K162,S162),ROUND(SUM(S162,K162)/SUM('Shareholding Pattern'!$L$57,'Shareholding Pattern'!$T$57)*100,2),""),0)</f>
        <v>0.01</v>
      </c>
      <c r="U162" s="51"/>
      <c r="V162" s="318" t="str">
        <f>+IFERROR(IF(COUNT(U162),ROUND(SUM(U162)/SUM(K162)*100,2),""),0)</f>
        <v/>
      </c>
      <c r="W162" s="51"/>
      <c r="X162" s="318" t="str">
        <f>+IFERROR(IF(COUNT(W162),ROUND(SUM(W162)/SUM(K162)*100,2),""),0)</f>
        <v/>
      </c>
      <c r="Y162" s="51">
        <v>0</v>
      </c>
      <c r="Z162" s="316"/>
      <c r="AA162" s="11"/>
      <c r="AB162" s="11"/>
      <c r="AC162" s="11">
        <f>IF(SUM(H162:Y162)&gt;0,1,0)</f>
        <v>1</v>
      </c>
    </row>
    <row r="163" spans="5:29" ht="24.75" customHeight="1">
      <c r="E163" s="221">
        <v>149</v>
      </c>
      <c r="F163" s="499" t="s">
        <v>1224</v>
      </c>
      <c r="G163" s="500" t="s">
        <v>1489</v>
      </c>
      <c r="H163" s="51">
        <v>1000</v>
      </c>
      <c r="I163" s="51"/>
      <c r="J163" s="51"/>
      <c r="K163" s="501">
        <f>+IFERROR(IF(COUNT(H163:J163),ROUND(SUM(H163:J163),0),""),"")</f>
        <v>1000</v>
      </c>
      <c r="L163" s="55">
        <f>+IFERROR(IF(COUNT(K163),ROUND(K163/'Shareholding Pattern'!$L$57*100,2),""),0)</f>
        <v>0.01</v>
      </c>
      <c r="M163" s="233">
        <f>IF(H163="","",H163)</f>
        <v>1000</v>
      </c>
      <c r="N163" s="233"/>
      <c r="O163" s="318">
        <f>+IFERROR(IF(COUNT(M163:N163),ROUND(SUM(M163,N163),2),""),"")</f>
        <v>1000</v>
      </c>
      <c r="P163" s="55">
        <f>+IFERROR(IF(COUNT(O163),ROUND(O163/('Shareholding Pattern'!$P$58)*100,2),""),0)</f>
        <v>0.01</v>
      </c>
      <c r="Q163" s="51"/>
      <c r="R163" s="51"/>
      <c r="S163" s="501" t="str">
        <f>+IFERROR(IF(COUNT(Q163:R163),ROUND(SUM(Q163:R163),0),""),"")</f>
        <v/>
      </c>
      <c r="T163" s="17">
        <f>+IFERROR(IF(COUNT(K163,S163),ROUND(SUM(S163,K163)/SUM('Shareholding Pattern'!$L$57,'Shareholding Pattern'!$T$57)*100,2),""),0)</f>
        <v>0.01</v>
      </c>
      <c r="U163" s="51"/>
      <c r="V163" s="318" t="str">
        <f>+IFERROR(IF(COUNT(U163),ROUND(SUM(U163)/SUM(K163)*100,2),""),0)</f>
        <v/>
      </c>
      <c r="W163" s="51"/>
      <c r="X163" s="318" t="str">
        <f>+IFERROR(IF(COUNT(W163),ROUND(SUM(W163)/SUM(K163)*100,2),""),0)</f>
        <v/>
      </c>
      <c r="Y163" s="51">
        <v>0</v>
      </c>
      <c r="Z163" s="316"/>
      <c r="AA163" s="11"/>
      <c r="AB163" s="11"/>
      <c r="AC163" s="11">
        <f>IF(SUM(H163:Y163)&gt;0,1,0)</f>
        <v>1</v>
      </c>
    </row>
    <row r="164" spans="5:29" ht="24.75" customHeight="1">
      <c r="E164" s="221">
        <v>150</v>
      </c>
      <c r="F164" s="499" t="s">
        <v>1225</v>
      </c>
      <c r="G164" s="500" t="s">
        <v>1490</v>
      </c>
      <c r="H164" s="51">
        <v>500</v>
      </c>
      <c r="I164" s="51"/>
      <c r="J164" s="51"/>
      <c r="K164" s="501">
        <f>+IFERROR(IF(COUNT(H164:J164),ROUND(SUM(H164:J164),0),""),"")</f>
        <v>500</v>
      </c>
      <c r="L164" s="55">
        <f>+IFERROR(IF(COUNT(K164),ROUND(K164/'Shareholding Pattern'!$L$57*100,2),""),0)</f>
        <v>0</v>
      </c>
      <c r="M164" s="233">
        <f>IF(H164="","",H164)</f>
        <v>500</v>
      </c>
      <c r="N164" s="233"/>
      <c r="O164" s="318">
        <f>+IFERROR(IF(COUNT(M164:N164),ROUND(SUM(M164,N164),2),""),"")</f>
        <v>500</v>
      </c>
      <c r="P164" s="55">
        <f>+IFERROR(IF(COUNT(O164),ROUND(O164/('Shareholding Pattern'!$P$58)*100,2),""),0)</f>
        <v>0</v>
      </c>
      <c r="Q164" s="51"/>
      <c r="R164" s="51"/>
      <c r="S164" s="501" t="str">
        <f>+IFERROR(IF(COUNT(Q164:R164),ROUND(SUM(Q164:R164),0),""),"")</f>
        <v/>
      </c>
      <c r="T164" s="17">
        <f>+IFERROR(IF(COUNT(K164,S164),ROUND(SUM(S164,K164)/SUM('Shareholding Pattern'!$L$57,'Shareholding Pattern'!$T$57)*100,2),""),0)</f>
        <v>0</v>
      </c>
      <c r="U164" s="51"/>
      <c r="V164" s="318" t="str">
        <f>+IFERROR(IF(COUNT(U164),ROUND(SUM(U164)/SUM(K164)*100,2),""),0)</f>
        <v/>
      </c>
      <c r="W164" s="51"/>
      <c r="X164" s="318" t="str">
        <f>+IFERROR(IF(COUNT(W164),ROUND(SUM(W164)/SUM(K164)*100,2),""),0)</f>
        <v/>
      </c>
      <c r="Y164" s="51">
        <v>0</v>
      </c>
      <c r="Z164" s="316"/>
      <c r="AA164" s="11"/>
      <c r="AB164" s="11"/>
      <c r="AC164" s="11">
        <f>IF(SUM(H164:Y164)&gt;0,1,0)</f>
        <v>1</v>
      </c>
    </row>
    <row r="165" spans="5:29" ht="24.75" customHeight="1">
      <c r="E165" s="221">
        <v>151</v>
      </c>
      <c r="F165" s="499" t="s">
        <v>1226</v>
      </c>
      <c r="G165" s="500" t="s">
        <v>1491</v>
      </c>
      <c r="H165" s="51">
        <v>500</v>
      </c>
      <c r="I165" s="51"/>
      <c r="J165" s="51"/>
      <c r="K165" s="501">
        <f>+IFERROR(IF(COUNT(H165:J165),ROUND(SUM(H165:J165),0),""),"")</f>
        <v>500</v>
      </c>
      <c r="L165" s="55">
        <f>+IFERROR(IF(COUNT(K165),ROUND(K165/'Shareholding Pattern'!$L$57*100,2),""),0)</f>
        <v>0</v>
      </c>
      <c r="M165" s="233">
        <f>IF(H165="","",H165)</f>
        <v>500</v>
      </c>
      <c r="N165" s="233"/>
      <c r="O165" s="318">
        <f>+IFERROR(IF(COUNT(M165:N165),ROUND(SUM(M165,N165),2),""),"")</f>
        <v>500</v>
      </c>
      <c r="P165" s="55">
        <f>+IFERROR(IF(COUNT(O165),ROUND(O165/('Shareholding Pattern'!$P$58)*100,2),""),0)</f>
        <v>0</v>
      </c>
      <c r="Q165" s="51"/>
      <c r="R165" s="51"/>
      <c r="S165" s="501" t="str">
        <f>+IFERROR(IF(COUNT(Q165:R165),ROUND(SUM(Q165:R165),0),""),"")</f>
        <v/>
      </c>
      <c r="T165" s="17">
        <f>+IFERROR(IF(COUNT(K165,S165),ROUND(SUM(S165,K165)/SUM('Shareholding Pattern'!$L$57,'Shareholding Pattern'!$T$57)*100,2),""),0)</f>
        <v>0</v>
      </c>
      <c r="U165" s="51"/>
      <c r="V165" s="318" t="str">
        <f>+IFERROR(IF(COUNT(U165),ROUND(SUM(U165)/SUM(K165)*100,2),""),0)</f>
        <v/>
      </c>
      <c r="W165" s="51"/>
      <c r="X165" s="318" t="str">
        <f>+IFERROR(IF(COUNT(W165),ROUND(SUM(W165)/SUM(K165)*100,2),""),0)</f>
        <v/>
      </c>
      <c r="Y165" s="51">
        <v>0</v>
      </c>
      <c r="Z165" s="316"/>
      <c r="AA165" s="11"/>
      <c r="AB165" s="11"/>
      <c r="AC165" s="11">
        <f>IF(SUM(H165:Y165)&gt;0,1,0)</f>
        <v>1</v>
      </c>
    </row>
    <row r="166" spans="5:29" ht="24.75" customHeight="1">
      <c r="E166" s="221">
        <v>152</v>
      </c>
      <c r="F166" s="499" t="s">
        <v>1227</v>
      </c>
      <c r="G166" s="500" t="s">
        <v>1492</v>
      </c>
      <c r="H166" s="51">
        <v>500</v>
      </c>
      <c r="I166" s="51"/>
      <c r="J166" s="51"/>
      <c r="K166" s="501">
        <f>+IFERROR(IF(COUNT(H166:J166),ROUND(SUM(H166:J166),0),""),"")</f>
        <v>500</v>
      </c>
      <c r="L166" s="55">
        <f>+IFERROR(IF(COUNT(K166),ROUND(K166/'Shareholding Pattern'!$L$57*100,2),""),0)</f>
        <v>0</v>
      </c>
      <c r="M166" s="233">
        <f>IF(H166="","",H166)</f>
        <v>500</v>
      </c>
      <c r="N166" s="233"/>
      <c r="O166" s="318">
        <f>+IFERROR(IF(COUNT(M166:N166),ROUND(SUM(M166,N166),2),""),"")</f>
        <v>500</v>
      </c>
      <c r="P166" s="55">
        <f>+IFERROR(IF(COUNT(O166),ROUND(O166/('Shareholding Pattern'!$P$58)*100,2),""),0)</f>
        <v>0</v>
      </c>
      <c r="Q166" s="51"/>
      <c r="R166" s="51"/>
      <c r="S166" s="501" t="str">
        <f>+IFERROR(IF(COUNT(Q166:R166),ROUND(SUM(Q166:R166),0),""),"")</f>
        <v/>
      </c>
      <c r="T166" s="17">
        <f>+IFERROR(IF(COUNT(K166,S166),ROUND(SUM(S166,K166)/SUM('Shareholding Pattern'!$L$57,'Shareholding Pattern'!$T$57)*100,2),""),0)</f>
        <v>0</v>
      </c>
      <c r="U166" s="51"/>
      <c r="V166" s="318" t="str">
        <f>+IFERROR(IF(COUNT(U166),ROUND(SUM(U166)/SUM(K166)*100,2),""),0)</f>
        <v/>
      </c>
      <c r="W166" s="51"/>
      <c r="X166" s="318" t="str">
        <f>+IFERROR(IF(COUNT(W166),ROUND(SUM(W166)/SUM(K166)*100,2),""),0)</f>
        <v/>
      </c>
      <c r="Y166" s="51">
        <v>0</v>
      </c>
      <c r="Z166" s="316"/>
      <c r="AA166" s="11"/>
      <c r="AB166" s="11"/>
      <c r="AC166" s="11">
        <f>IF(SUM(H166:Y166)&gt;0,1,0)</f>
        <v>1</v>
      </c>
    </row>
    <row r="167" spans="5:29" ht="24.75" customHeight="1">
      <c r="E167" s="221">
        <v>153</v>
      </c>
      <c r="F167" s="499" t="s">
        <v>1228</v>
      </c>
      <c r="G167" s="500" t="s">
        <v>1493</v>
      </c>
      <c r="H167" s="51">
        <v>200</v>
      </c>
      <c r="I167" s="51"/>
      <c r="J167" s="51"/>
      <c r="K167" s="501">
        <f>+IFERROR(IF(COUNT(H167:J167),ROUND(SUM(H167:J167),0),""),"")</f>
        <v>200</v>
      </c>
      <c r="L167" s="55">
        <f>+IFERROR(IF(COUNT(K167),ROUND(K167/'Shareholding Pattern'!$L$57*100,2),""),0)</f>
        <v>0</v>
      </c>
      <c r="M167" s="233">
        <f>IF(H167="","",H167)</f>
        <v>200</v>
      </c>
      <c r="N167" s="233"/>
      <c r="O167" s="318">
        <f>+IFERROR(IF(COUNT(M167:N167),ROUND(SUM(M167,N167),2),""),"")</f>
        <v>200</v>
      </c>
      <c r="P167" s="55">
        <f>+IFERROR(IF(COUNT(O167),ROUND(O167/('Shareholding Pattern'!$P$58)*100,2),""),0)</f>
        <v>0</v>
      </c>
      <c r="Q167" s="51"/>
      <c r="R167" s="51"/>
      <c r="S167" s="501" t="str">
        <f>+IFERROR(IF(COUNT(Q167:R167),ROUND(SUM(Q167:R167),0),""),"")</f>
        <v/>
      </c>
      <c r="T167" s="17">
        <f>+IFERROR(IF(COUNT(K167,S167),ROUND(SUM(S167,K167)/SUM('Shareholding Pattern'!$L$57,'Shareholding Pattern'!$T$57)*100,2),""),0)</f>
        <v>0</v>
      </c>
      <c r="U167" s="51"/>
      <c r="V167" s="318" t="str">
        <f>+IFERROR(IF(COUNT(U167),ROUND(SUM(U167)/SUM(K167)*100,2),""),0)</f>
        <v/>
      </c>
      <c r="W167" s="51"/>
      <c r="X167" s="318" t="str">
        <f>+IFERROR(IF(COUNT(W167),ROUND(SUM(W167)/SUM(K167)*100,2),""),0)</f>
        <v/>
      </c>
      <c r="Y167" s="51">
        <v>0</v>
      </c>
      <c r="Z167" s="316"/>
      <c r="AA167" s="11"/>
      <c r="AB167" s="11"/>
      <c r="AC167" s="11">
        <f>IF(SUM(H167:Y167)&gt;0,1,0)</f>
        <v>1</v>
      </c>
    </row>
    <row r="168" spans="5:29" ht="24.75" customHeight="1">
      <c r="E168" s="221">
        <v>154</v>
      </c>
      <c r="F168" s="499" t="s">
        <v>1229</v>
      </c>
      <c r="G168" s="500" t="s">
        <v>1494</v>
      </c>
      <c r="H168" s="51">
        <v>500</v>
      </c>
      <c r="I168" s="51"/>
      <c r="J168" s="51"/>
      <c r="K168" s="501">
        <f>+IFERROR(IF(COUNT(H168:J168),ROUND(SUM(H168:J168),0),""),"")</f>
        <v>500</v>
      </c>
      <c r="L168" s="55">
        <f>+IFERROR(IF(COUNT(K168),ROUND(K168/'Shareholding Pattern'!$L$57*100,2),""),0)</f>
        <v>0</v>
      </c>
      <c r="M168" s="233">
        <f>IF(H168="","",H168)</f>
        <v>500</v>
      </c>
      <c r="N168" s="233"/>
      <c r="O168" s="318">
        <f>+IFERROR(IF(COUNT(M168:N168),ROUND(SUM(M168,N168),2),""),"")</f>
        <v>500</v>
      </c>
      <c r="P168" s="55">
        <f>+IFERROR(IF(COUNT(O168),ROUND(O168/('Shareholding Pattern'!$P$58)*100,2),""),0)</f>
        <v>0</v>
      </c>
      <c r="Q168" s="51"/>
      <c r="R168" s="51"/>
      <c r="S168" s="501" t="str">
        <f>+IFERROR(IF(COUNT(Q168:R168),ROUND(SUM(Q168:R168),0),""),"")</f>
        <v/>
      </c>
      <c r="T168" s="17">
        <f>+IFERROR(IF(COUNT(K168,S168),ROUND(SUM(S168,K168)/SUM('Shareholding Pattern'!$L$57,'Shareholding Pattern'!$T$57)*100,2),""),0)</f>
        <v>0</v>
      </c>
      <c r="U168" s="51"/>
      <c r="V168" s="318" t="str">
        <f>+IFERROR(IF(COUNT(U168),ROUND(SUM(U168)/SUM(K168)*100,2),""),0)</f>
        <v/>
      </c>
      <c r="W168" s="51"/>
      <c r="X168" s="318" t="str">
        <f>+IFERROR(IF(COUNT(W168),ROUND(SUM(W168)/SUM(K168)*100,2),""),0)</f>
        <v/>
      </c>
      <c r="Y168" s="51">
        <v>0</v>
      </c>
      <c r="Z168" s="316"/>
      <c r="AA168" s="11"/>
      <c r="AB168" s="11"/>
      <c r="AC168" s="11">
        <f>IF(SUM(H168:Y168)&gt;0,1,0)</f>
        <v>1</v>
      </c>
    </row>
    <row r="169" spans="5:29" ht="24.75" customHeight="1">
      <c r="E169" s="221">
        <v>155</v>
      </c>
      <c r="F169" s="499" t="s">
        <v>1230</v>
      </c>
      <c r="G169" s="500" t="s">
        <v>1495</v>
      </c>
      <c r="H169" s="51">
        <v>1000</v>
      </c>
      <c r="I169" s="51"/>
      <c r="J169" s="51"/>
      <c r="K169" s="501">
        <f>+IFERROR(IF(COUNT(H169:J169),ROUND(SUM(H169:J169),0),""),"")</f>
        <v>1000</v>
      </c>
      <c r="L169" s="55">
        <f>+IFERROR(IF(COUNT(K169),ROUND(K169/'Shareholding Pattern'!$L$57*100,2),""),0)</f>
        <v>0.01</v>
      </c>
      <c r="M169" s="233">
        <f>IF(H169="","",H169)</f>
        <v>1000</v>
      </c>
      <c r="N169" s="233"/>
      <c r="O169" s="318">
        <f>+IFERROR(IF(COUNT(M169:N169),ROUND(SUM(M169,N169),2),""),"")</f>
        <v>1000</v>
      </c>
      <c r="P169" s="55">
        <f>+IFERROR(IF(COUNT(O169),ROUND(O169/('Shareholding Pattern'!$P$58)*100,2),""),0)</f>
        <v>0.01</v>
      </c>
      <c r="Q169" s="51"/>
      <c r="R169" s="51"/>
      <c r="S169" s="501" t="str">
        <f>+IFERROR(IF(COUNT(Q169:R169),ROUND(SUM(Q169:R169),0),""),"")</f>
        <v/>
      </c>
      <c r="T169" s="17">
        <f>+IFERROR(IF(COUNT(K169,S169),ROUND(SUM(S169,K169)/SUM('Shareholding Pattern'!$L$57,'Shareholding Pattern'!$T$57)*100,2),""),0)</f>
        <v>0.01</v>
      </c>
      <c r="U169" s="51"/>
      <c r="V169" s="318" t="str">
        <f>+IFERROR(IF(COUNT(U169),ROUND(SUM(U169)/SUM(K169)*100,2),""),0)</f>
        <v/>
      </c>
      <c r="W169" s="51"/>
      <c r="X169" s="318" t="str">
        <f>+IFERROR(IF(COUNT(W169),ROUND(SUM(W169)/SUM(K169)*100,2),""),0)</f>
        <v/>
      </c>
      <c r="Y169" s="51">
        <v>0</v>
      </c>
      <c r="Z169" s="316"/>
      <c r="AA169" s="11"/>
      <c r="AB169" s="11"/>
      <c r="AC169" s="11">
        <f>IF(SUM(H169:Y169)&gt;0,1,0)</f>
        <v>1</v>
      </c>
    </row>
    <row r="170" spans="5:29" ht="24.75" customHeight="1">
      <c r="E170" s="221">
        <v>156</v>
      </c>
      <c r="F170" s="499" t="s">
        <v>1231</v>
      </c>
      <c r="G170" s="500" t="s">
        <v>1496</v>
      </c>
      <c r="H170" s="51">
        <v>1000</v>
      </c>
      <c r="I170" s="51"/>
      <c r="J170" s="51"/>
      <c r="K170" s="501">
        <f>+IFERROR(IF(COUNT(H170:J170),ROUND(SUM(H170:J170),0),""),"")</f>
        <v>1000</v>
      </c>
      <c r="L170" s="55">
        <f>+IFERROR(IF(COUNT(K170),ROUND(K170/'Shareholding Pattern'!$L$57*100,2),""),0)</f>
        <v>0.01</v>
      </c>
      <c r="M170" s="233">
        <f>IF(H170="","",H170)</f>
        <v>1000</v>
      </c>
      <c r="N170" s="233"/>
      <c r="O170" s="318">
        <f>+IFERROR(IF(COUNT(M170:N170),ROUND(SUM(M170,N170),2),""),"")</f>
        <v>1000</v>
      </c>
      <c r="P170" s="55">
        <f>+IFERROR(IF(COUNT(O170),ROUND(O170/('Shareholding Pattern'!$P$58)*100,2),""),0)</f>
        <v>0.01</v>
      </c>
      <c r="Q170" s="51"/>
      <c r="R170" s="51"/>
      <c r="S170" s="501" t="str">
        <f>+IFERROR(IF(COUNT(Q170:R170),ROUND(SUM(Q170:R170),0),""),"")</f>
        <v/>
      </c>
      <c r="T170" s="17">
        <f>+IFERROR(IF(COUNT(K170,S170),ROUND(SUM(S170,K170)/SUM('Shareholding Pattern'!$L$57,'Shareholding Pattern'!$T$57)*100,2),""),0)</f>
        <v>0.01</v>
      </c>
      <c r="U170" s="51"/>
      <c r="V170" s="318" t="str">
        <f>+IFERROR(IF(COUNT(U170),ROUND(SUM(U170)/SUM(K170)*100,2),""),0)</f>
        <v/>
      </c>
      <c r="W170" s="51"/>
      <c r="X170" s="318" t="str">
        <f>+IFERROR(IF(COUNT(W170),ROUND(SUM(W170)/SUM(K170)*100,2),""),0)</f>
        <v/>
      </c>
      <c r="Y170" s="51">
        <v>0</v>
      </c>
      <c r="Z170" s="316"/>
      <c r="AA170" s="11"/>
      <c r="AB170" s="11"/>
      <c r="AC170" s="11">
        <f>IF(SUM(H170:Y170)&gt;0,1,0)</f>
        <v>1</v>
      </c>
    </row>
    <row r="171" spans="5:29" ht="24.75" customHeight="1">
      <c r="E171" s="221">
        <v>157</v>
      </c>
      <c r="F171" s="499" t="s">
        <v>1232</v>
      </c>
      <c r="G171" s="500" t="s">
        <v>1497</v>
      </c>
      <c r="H171" s="51">
        <v>500</v>
      </c>
      <c r="I171" s="51"/>
      <c r="J171" s="51"/>
      <c r="K171" s="501">
        <f>+IFERROR(IF(COUNT(H171:J171),ROUND(SUM(H171:J171),0),""),"")</f>
        <v>500</v>
      </c>
      <c r="L171" s="55">
        <f>+IFERROR(IF(COUNT(K171),ROUND(K171/'Shareholding Pattern'!$L$57*100,2),""),0)</f>
        <v>0</v>
      </c>
      <c r="M171" s="233">
        <f>IF(H171="","",H171)</f>
        <v>500</v>
      </c>
      <c r="N171" s="233"/>
      <c r="O171" s="318">
        <f>+IFERROR(IF(COUNT(M171:N171),ROUND(SUM(M171,N171),2),""),"")</f>
        <v>500</v>
      </c>
      <c r="P171" s="55">
        <f>+IFERROR(IF(COUNT(O171),ROUND(O171/('Shareholding Pattern'!$P$58)*100,2),""),0)</f>
        <v>0</v>
      </c>
      <c r="Q171" s="51"/>
      <c r="R171" s="51"/>
      <c r="S171" s="501" t="str">
        <f>+IFERROR(IF(COUNT(Q171:R171),ROUND(SUM(Q171:R171),0),""),"")</f>
        <v/>
      </c>
      <c r="T171" s="17">
        <f>+IFERROR(IF(COUNT(K171,S171),ROUND(SUM(S171,K171)/SUM('Shareholding Pattern'!$L$57,'Shareholding Pattern'!$T$57)*100,2),""),0)</f>
        <v>0</v>
      </c>
      <c r="U171" s="51"/>
      <c r="V171" s="318" t="str">
        <f>+IFERROR(IF(COUNT(U171),ROUND(SUM(U171)/SUM(K171)*100,2),""),0)</f>
        <v/>
      </c>
      <c r="W171" s="51"/>
      <c r="X171" s="318" t="str">
        <f>+IFERROR(IF(COUNT(W171),ROUND(SUM(W171)/SUM(K171)*100,2),""),0)</f>
        <v/>
      </c>
      <c r="Y171" s="51">
        <v>0</v>
      </c>
      <c r="Z171" s="316"/>
      <c r="AA171" s="11"/>
      <c r="AB171" s="11"/>
      <c r="AC171" s="11">
        <f>IF(SUM(H171:Y171)&gt;0,1,0)</f>
        <v>1</v>
      </c>
    </row>
    <row r="172" spans="5:29" ht="24.75" customHeight="1">
      <c r="E172" s="221">
        <v>158</v>
      </c>
      <c r="F172" s="499" t="s">
        <v>1233</v>
      </c>
      <c r="G172" s="500" t="s">
        <v>1498</v>
      </c>
      <c r="H172" s="51">
        <v>700</v>
      </c>
      <c r="I172" s="51"/>
      <c r="J172" s="51"/>
      <c r="K172" s="501">
        <f>+IFERROR(IF(COUNT(H172:J172),ROUND(SUM(H172:J172),0),""),"")</f>
        <v>700</v>
      </c>
      <c r="L172" s="55">
        <f>+IFERROR(IF(COUNT(K172),ROUND(K172/'Shareholding Pattern'!$L$57*100,2),""),0)</f>
        <v>0.01</v>
      </c>
      <c r="M172" s="233">
        <f>IF(H172="","",H172)</f>
        <v>700</v>
      </c>
      <c r="N172" s="233"/>
      <c r="O172" s="318">
        <f>+IFERROR(IF(COUNT(M172:N172),ROUND(SUM(M172,N172),2),""),"")</f>
        <v>700</v>
      </c>
      <c r="P172" s="55">
        <f>+IFERROR(IF(COUNT(O172),ROUND(O172/('Shareholding Pattern'!$P$58)*100,2),""),0)</f>
        <v>0.01</v>
      </c>
      <c r="Q172" s="51"/>
      <c r="R172" s="51"/>
      <c r="S172" s="501" t="str">
        <f>+IFERROR(IF(COUNT(Q172:R172),ROUND(SUM(Q172:R172),0),""),"")</f>
        <v/>
      </c>
      <c r="T172" s="17">
        <f>+IFERROR(IF(COUNT(K172,S172),ROUND(SUM(S172,K172)/SUM('Shareholding Pattern'!$L$57,'Shareholding Pattern'!$T$57)*100,2),""),0)</f>
        <v>0.01</v>
      </c>
      <c r="U172" s="51"/>
      <c r="V172" s="318" t="str">
        <f>+IFERROR(IF(COUNT(U172),ROUND(SUM(U172)/SUM(K172)*100,2),""),0)</f>
        <v/>
      </c>
      <c r="W172" s="51"/>
      <c r="X172" s="318" t="str">
        <f>+IFERROR(IF(COUNT(W172),ROUND(SUM(W172)/SUM(K172)*100,2),""),0)</f>
        <v/>
      </c>
      <c r="Y172" s="51">
        <v>0</v>
      </c>
      <c r="Z172" s="316"/>
      <c r="AA172" s="11"/>
      <c r="AB172" s="11"/>
      <c r="AC172" s="11">
        <f>IF(SUM(H172:Y172)&gt;0,1,0)</f>
        <v>1</v>
      </c>
    </row>
    <row r="173" spans="5:29" ht="24.75" customHeight="1">
      <c r="E173" s="221">
        <v>159</v>
      </c>
      <c r="F173" s="499" t="s">
        <v>1234</v>
      </c>
      <c r="G173" s="500" t="s">
        <v>1499</v>
      </c>
      <c r="H173" s="51">
        <v>600</v>
      </c>
      <c r="I173" s="51"/>
      <c r="J173" s="51"/>
      <c r="K173" s="501">
        <f>+IFERROR(IF(COUNT(H173:J173),ROUND(SUM(H173:J173),0),""),"")</f>
        <v>600</v>
      </c>
      <c r="L173" s="55">
        <f>+IFERROR(IF(COUNT(K173),ROUND(K173/'Shareholding Pattern'!$L$57*100,2),""),0)</f>
        <v>0.01</v>
      </c>
      <c r="M173" s="233">
        <f>IF(H173="","",H173)</f>
        <v>600</v>
      </c>
      <c r="N173" s="233"/>
      <c r="O173" s="318">
        <f>+IFERROR(IF(COUNT(M173:N173),ROUND(SUM(M173,N173),2),""),"")</f>
        <v>600</v>
      </c>
      <c r="P173" s="55">
        <f>+IFERROR(IF(COUNT(O173),ROUND(O173/('Shareholding Pattern'!$P$58)*100,2),""),0)</f>
        <v>0.01</v>
      </c>
      <c r="Q173" s="51"/>
      <c r="R173" s="51"/>
      <c r="S173" s="501" t="str">
        <f>+IFERROR(IF(COUNT(Q173:R173),ROUND(SUM(Q173:R173),0),""),"")</f>
        <v/>
      </c>
      <c r="T173" s="17">
        <f>+IFERROR(IF(COUNT(K173,S173),ROUND(SUM(S173,K173)/SUM('Shareholding Pattern'!$L$57,'Shareholding Pattern'!$T$57)*100,2),""),0)</f>
        <v>0.01</v>
      </c>
      <c r="U173" s="51"/>
      <c r="V173" s="318" t="str">
        <f>+IFERROR(IF(COUNT(U173),ROUND(SUM(U173)/SUM(K173)*100,2),""),0)</f>
        <v/>
      </c>
      <c r="W173" s="51"/>
      <c r="X173" s="318" t="str">
        <f>+IFERROR(IF(COUNT(W173),ROUND(SUM(W173)/SUM(K173)*100,2),""),0)</f>
        <v/>
      </c>
      <c r="Y173" s="51">
        <v>0</v>
      </c>
      <c r="Z173" s="316"/>
      <c r="AA173" s="11"/>
      <c r="AB173" s="11"/>
      <c r="AC173" s="11">
        <f>IF(SUM(H173:Y173)&gt;0,1,0)</f>
        <v>1</v>
      </c>
    </row>
    <row r="174" spans="5:29" ht="24.75" customHeight="1">
      <c r="E174" s="221">
        <v>160</v>
      </c>
      <c r="F174" s="499" t="s">
        <v>1235</v>
      </c>
      <c r="G174" s="500" t="s">
        <v>1500</v>
      </c>
      <c r="H174" s="51">
        <v>400</v>
      </c>
      <c r="I174" s="51"/>
      <c r="J174" s="51"/>
      <c r="K174" s="501">
        <f>+IFERROR(IF(COUNT(H174:J174),ROUND(SUM(H174:J174),0),""),"")</f>
        <v>400</v>
      </c>
      <c r="L174" s="55">
        <f>+IFERROR(IF(COUNT(K174),ROUND(K174/'Shareholding Pattern'!$L$57*100,2),""),0)</f>
        <v>0</v>
      </c>
      <c r="M174" s="233">
        <f>IF(H174="","",H174)</f>
        <v>400</v>
      </c>
      <c r="N174" s="233"/>
      <c r="O174" s="318">
        <f>+IFERROR(IF(COUNT(M174:N174),ROUND(SUM(M174,N174),2),""),"")</f>
        <v>400</v>
      </c>
      <c r="P174" s="55">
        <f>+IFERROR(IF(COUNT(O174),ROUND(O174/('Shareholding Pattern'!$P$58)*100,2),""),0)</f>
        <v>0</v>
      </c>
      <c r="Q174" s="51"/>
      <c r="R174" s="51"/>
      <c r="S174" s="501" t="str">
        <f>+IFERROR(IF(COUNT(Q174:R174),ROUND(SUM(Q174:R174),0),""),"")</f>
        <v/>
      </c>
      <c r="T174" s="17">
        <f>+IFERROR(IF(COUNT(K174,S174),ROUND(SUM(S174,K174)/SUM('Shareholding Pattern'!$L$57,'Shareholding Pattern'!$T$57)*100,2),""),0)</f>
        <v>0</v>
      </c>
      <c r="U174" s="51"/>
      <c r="V174" s="318" t="str">
        <f>+IFERROR(IF(COUNT(U174),ROUND(SUM(U174)/SUM(K174)*100,2),""),0)</f>
        <v/>
      </c>
      <c r="W174" s="51"/>
      <c r="X174" s="318" t="str">
        <f>+IFERROR(IF(COUNT(W174),ROUND(SUM(W174)/SUM(K174)*100,2),""),0)</f>
        <v/>
      </c>
      <c r="Y174" s="51">
        <v>0</v>
      </c>
      <c r="Z174" s="316"/>
      <c r="AA174" s="11"/>
      <c r="AB174" s="11"/>
      <c r="AC174" s="11">
        <f>IF(SUM(H174:Y174)&gt;0,1,0)</f>
        <v>1</v>
      </c>
    </row>
    <row r="175" spans="5:29" ht="24.75" customHeight="1">
      <c r="E175" s="221">
        <v>161</v>
      </c>
      <c r="F175" s="499" t="s">
        <v>1236</v>
      </c>
      <c r="G175" s="500" t="s">
        <v>1501</v>
      </c>
      <c r="H175" s="51">
        <v>400</v>
      </c>
      <c r="I175" s="51"/>
      <c r="J175" s="51"/>
      <c r="K175" s="501">
        <f>+IFERROR(IF(COUNT(H175:J175),ROUND(SUM(H175:J175),0),""),"")</f>
        <v>400</v>
      </c>
      <c r="L175" s="55">
        <f>+IFERROR(IF(COUNT(K175),ROUND(K175/'Shareholding Pattern'!$L$57*100,2),""),0)</f>
        <v>0</v>
      </c>
      <c r="M175" s="233">
        <f>IF(H175="","",H175)</f>
        <v>400</v>
      </c>
      <c r="N175" s="233"/>
      <c r="O175" s="318">
        <f>+IFERROR(IF(COUNT(M175:N175),ROUND(SUM(M175,N175),2),""),"")</f>
        <v>400</v>
      </c>
      <c r="P175" s="55">
        <f>+IFERROR(IF(COUNT(O175),ROUND(O175/('Shareholding Pattern'!$P$58)*100,2),""),0)</f>
        <v>0</v>
      </c>
      <c r="Q175" s="51"/>
      <c r="R175" s="51"/>
      <c r="S175" s="501" t="str">
        <f>+IFERROR(IF(COUNT(Q175:R175),ROUND(SUM(Q175:R175),0),""),"")</f>
        <v/>
      </c>
      <c r="T175" s="17">
        <f>+IFERROR(IF(COUNT(K175,S175),ROUND(SUM(S175,K175)/SUM('Shareholding Pattern'!$L$57,'Shareholding Pattern'!$T$57)*100,2),""),0)</f>
        <v>0</v>
      </c>
      <c r="U175" s="51"/>
      <c r="V175" s="318" t="str">
        <f>+IFERROR(IF(COUNT(U175),ROUND(SUM(U175)/SUM(K175)*100,2),""),0)</f>
        <v/>
      </c>
      <c r="W175" s="51"/>
      <c r="X175" s="318" t="str">
        <f>+IFERROR(IF(COUNT(W175),ROUND(SUM(W175)/SUM(K175)*100,2),""),0)</f>
        <v/>
      </c>
      <c r="Y175" s="51">
        <v>0</v>
      </c>
      <c r="Z175" s="316"/>
      <c r="AA175" s="11"/>
      <c r="AB175" s="11"/>
      <c r="AC175" s="11">
        <f>IF(SUM(H175:Y175)&gt;0,1,0)</f>
        <v>1</v>
      </c>
    </row>
    <row r="176" spans="5:29" ht="24.75" customHeight="1">
      <c r="E176" s="221">
        <v>162</v>
      </c>
      <c r="F176" s="499" t="s">
        <v>1237</v>
      </c>
      <c r="G176" s="500" t="s">
        <v>1502</v>
      </c>
      <c r="H176" s="51">
        <v>100</v>
      </c>
      <c r="I176" s="51"/>
      <c r="J176" s="51"/>
      <c r="K176" s="501">
        <f>+IFERROR(IF(COUNT(H176:J176),ROUND(SUM(H176:J176),0),""),"")</f>
        <v>100</v>
      </c>
      <c r="L176" s="55">
        <f>+IFERROR(IF(COUNT(K176),ROUND(K176/'Shareholding Pattern'!$L$57*100,2),""),0)</f>
        <v>0</v>
      </c>
      <c r="M176" s="233">
        <f>IF(H176="","",H176)</f>
        <v>100</v>
      </c>
      <c r="N176" s="233"/>
      <c r="O176" s="318">
        <f>+IFERROR(IF(COUNT(M176:N176),ROUND(SUM(M176,N176),2),""),"")</f>
        <v>100</v>
      </c>
      <c r="P176" s="55">
        <f>+IFERROR(IF(COUNT(O176),ROUND(O176/('Shareholding Pattern'!$P$58)*100,2),""),0)</f>
        <v>0</v>
      </c>
      <c r="Q176" s="51"/>
      <c r="R176" s="51"/>
      <c r="S176" s="501" t="str">
        <f>+IFERROR(IF(COUNT(Q176:R176),ROUND(SUM(Q176:R176),0),""),"")</f>
        <v/>
      </c>
      <c r="T176" s="17">
        <f>+IFERROR(IF(COUNT(K176,S176),ROUND(SUM(S176,K176)/SUM('Shareholding Pattern'!$L$57,'Shareholding Pattern'!$T$57)*100,2),""),0)</f>
        <v>0</v>
      </c>
      <c r="U176" s="51"/>
      <c r="V176" s="318" t="str">
        <f>+IFERROR(IF(COUNT(U176),ROUND(SUM(U176)/SUM(K176)*100,2),""),0)</f>
        <v/>
      </c>
      <c r="W176" s="51"/>
      <c r="X176" s="318" t="str">
        <f>+IFERROR(IF(COUNT(W176),ROUND(SUM(W176)/SUM(K176)*100,2),""),0)</f>
        <v/>
      </c>
      <c r="Y176" s="51">
        <v>0</v>
      </c>
      <c r="Z176" s="316"/>
      <c r="AA176" s="11"/>
      <c r="AB176" s="11"/>
      <c r="AC176" s="11">
        <f>IF(SUM(H176:Y176)&gt;0,1,0)</f>
        <v>1</v>
      </c>
    </row>
    <row r="177" spans="5:29" ht="24.75" customHeight="1">
      <c r="E177" s="221">
        <v>163</v>
      </c>
      <c r="F177" s="499" t="s">
        <v>1238</v>
      </c>
      <c r="G177" s="500" t="s">
        <v>1503</v>
      </c>
      <c r="H177" s="51">
        <v>500</v>
      </c>
      <c r="I177" s="51"/>
      <c r="J177" s="51"/>
      <c r="K177" s="501">
        <f>+IFERROR(IF(COUNT(H177:J177),ROUND(SUM(H177:J177),0),""),"")</f>
        <v>500</v>
      </c>
      <c r="L177" s="55">
        <f>+IFERROR(IF(COUNT(K177),ROUND(K177/'Shareholding Pattern'!$L$57*100,2),""),0)</f>
        <v>0</v>
      </c>
      <c r="M177" s="233">
        <f>IF(H177="","",H177)</f>
        <v>500</v>
      </c>
      <c r="N177" s="233"/>
      <c r="O177" s="318">
        <f>+IFERROR(IF(COUNT(M177:N177),ROUND(SUM(M177,N177),2),""),"")</f>
        <v>500</v>
      </c>
      <c r="P177" s="55">
        <f>+IFERROR(IF(COUNT(O177),ROUND(O177/('Shareholding Pattern'!$P$58)*100,2),""),0)</f>
        <v>0</v>
      </c>
      <c r="Q177" s="51"/>
      <c r="R177" s="51"/>
      <c r="S177" s="501" t="str">
        <f>+IFERROR(IF(COUNT(Q177:R177),ROUND(SUM(Q177:R177),0),""),"")</f>
        <v/>
      </c>
      <c r="T177" s="17">
        <f>+IFERROR(IF(COUNT(K177,S177),ROUND(SUM(S177,K177)/SUM('Shareholding Pattern'!$L$57,'Shareholding Pattern'!$T$57)*100,2),""),0)</f>
        <v>0</v>
      </c>
      <c r="U177" s="51"/>
      <c r="V177" s="318" t="str">
        <f>+IFERROR(IF(COUNT(U177),ROUND(SUM(U177)/SUM(K177)*100,2),""),0)</f>
        <v/>
      </c>
      <c r="W177" s="51"/>
      <c r="X177" s="318" t="str">
        <f>+IFERROR(IF(COUNT(W177),ROUND(SUM(W177)/SUM(K177)*100,2),""),0)</f>
        <v/>
      </c>
      <c r="Y177" s="51">
        <v>0</v>
      </c>
      <c r="Z177" s="316"/>
      <c r="AA177" s="11"/>
      <c r="AB177" s="11"/>
      <c r="AC177" s="11">
        <f>IF(SUM(H177:Y177)&gt;0,1,0)</f>
        <v>1</v>
      </c>
    </row>
    <row r="178" spans="5:29" ht="24.75" customHeight="1">
      <c r="E178" s="221">
        <v>164</v>
      </c>
      <c r="F178" s="499" t="s">
        <v>1239</v>
      </c>
      <c r="G178" s="500" t="s">
        <v>1504</v>
      </c>
      <c r="H178" s="51">
        <v>5000</v>
      </c>
      <c r="I178" s="51"/>
      <c r="J178" s="51"/>
      <c r="K178" s="501">
        <f>+IFERROR(IF(COUNT(H178:J178),ROUND(SUM(H178:J178),0),""),"")</f>
        <v>5000</v>
      </c>
      <c r="L178" s="55">
        <f>+IFERROR(IF(COUNT(K178),ROUND(K178/'Shareholding Pattern'!$L$57*100,2),""),0)</f>
        <v>0.04</v>
      </c>
      <c r="M178" s="233">
        <f>IF(H178="","",H178)</f>
        <v>5000</v>
      </c>
      <c r="N178" s="233"/>
      <c r="O178" s="318">
        <f>+IFERROR(IF(COUNT(M178:N178),ROUND(SUM(M178,N178),2),""),"")</f>
        <v>5000</v>
      </c>
      <c r="P178" s="55">
        <f>+IFERROR(IF(COUNT(O178),ROUND(O178/('Shareholding Pattern'!$P$58)*100,2),""),0)</f>
        <v>0.04</v>
      </c>
      <c r="Q178" s="51"/>
      <c r="R178" s="51"/>
      <c r="S178" s="501" t="str">
        <f>+IFERROR(IF(COUNT(Q178:R178),ROUND(SUM(Q178:R178),0),""),"")</f>
        <v/>
      </c>
      <c r="T178" s="17">
        <f>+IFERROR(IF(COUNT(K178,S178),ROUND(SUM(S178,K178)/SUM('Shareholding Pattern'!$L$57,'Shareholding Pattern'!$T$57)*100,2),""),0)</f>
        <v>0.04</v>
      </c>
      <c r="U178" s="51"/>
      <c r="V178" s="318" t="str">
        <f>+IFERROR(IF(COUNT(U178),ROUND(SUM(U178)/SUM(K178)*100,2),""),0)</f>
        <v/>
      </c>
      <c r="W178" s="51"/>
      <c r="X178" s="318" t="str">
        <f>+IFERROR(IF(COUNT(W178),ROUND(SUM(W178)/SUM(K178)*100,2),""),0)</f>
        <v/>
      </c>
      <c r="Y178" s="51">
        <v>0</v>
      </c>
      <c r="Z178" s="316"/>
      <c r="AA178" s="11"/>
      <c r="AB178" s="11"/>
      <c r="AC178" s="11">
        <f>IF(SUM(H178:Y178)&gt;0,1,0)</f>
        <v>1</v>
      </c>
    </row>
    <row r="179" spans="5:29" ht="24.75" customHeight="1">
      <c r="E179" s="221">
        <v>165</v>
      </c>
      <c r="F179" s="499" t="s">
        <v>1240</v>
      </c>
      <c r="G179" s="500" t="s">
        <v>1505</v>
      </c>
      <c r="H179" s="51">
        <v>200</v>
      </c>
      <c r="I179" s="51"/>
      <c r="J179" s="51"/>
      <c r="K179" s="501">
        <f>+IFERROR(IF(COUNT(H179:J179),ROUND(SUM(H179:J179),0),""),"")</f>
        <v>200</v>
      </c>
      <c r="L179" s="55">
        <f>+IFERROR(IF(COUNT(K179),ROUND(K179/'Shareholding Pattern'!$L$57*100,2),""),0)</f>
        <v>0</v>
      </c>
      <c r="M179" s="233">
        <f>IF(H179="","",H179)</f>
        <v>200</v>
      </c>
      <c r="N179" s="233"/>
      <c r="O179" s="318">
        <f>+IFERROR(IF(COUNT(M179:N179),ROUND(SUM(M179,N179),2),""),"")</f>
        <v>200</v>
      </c>
      <c r="P179" s="55">
        <f>+IFERROR(IF(COUNT(O179),ROUND(O179/('Shareholding Pattern'!$P$58)*100,2),""),0)</f>
        <v>0</v>
      </c>
      <c r="Q179" s="51"/>
      <c r="R179" s="51"/>
      <c r="S179" s="501" t="str">
        <f>+IFERROR(IF(COUNT(Q179:R179),ROUND(SUM(Q179:R179),0),""),"")</f>
        <v/>
      </c>
      <c r="T179" s="17">
        <f>+IFERROR(IF(COUNT(K179,S179),ROUND(SUM(S179,K179)/SUM('Shareholding Pattern'!$L$57,'Shareholding Pattern'!$T$57)*100,2),""),0)</f>
        <v>0</v>
      </c>
      <c r="U179" s="51"/>
      <c r="V179" s="318" t="str">
        <f>+IFERROR(IF(COUNT(U179),ROUND(SUM(U179)/SUM(K179)*100,2),""),0)</f>
        <v/>
      </c>
      <c r="W179" s="51"/>
      <c r="X179" s="318" t="str">
        <f>+IFERROR(IF(COUNT(W179),ROUND(SUM(W179)/SUM(K179)*100,2),""),0)</f>
        <v/>
      </c>
      <c r="Y179" s="51">
        <v>0</v>
      </c>
      <c r="Z179" s="316"/>
      <c r="AA179" s="11"/>
      <c r="AB179" s="11"/>
      <c r="AC179" s="11">
        <f>IF(SUM(H179:Y179)&gt;0,1,0)</f>
        <v>1</v>
      </c>
    </row>
    <row r="180" spans="5:29" ht="24.75" customHeight="1">
      <c r="E180" s="221">
        <v>166</v>
      </c>
      <c r="F180" s="499" t="s">
        <v>1241</v>
      </c>
      <c r="G180" s="500" t="s">
        <v>1506</v>
      </c>
      <c r="H180" s="51">
        <v>200</v>
      </c>
      <c r="I180" s="51"/>
      <c r="J180" s="51"/>
      <c r="K180" s="501">
        <f>+IFERROR(IF(COUNT(H180:J180),ROUND(SUM(H180:J180),0),""),"")</f>
        <v>200</v>
      </c>
      <c r="L180" s="55">
        <f>+IFERROR(IF(COUNT(K180),ROUND(K180/'Shareholding Pattern'!$L$57*100,2),""),0)</f>
        <v>0</v>
      </c>
      <c r="M180" s="233">
        <f>IF(H180="","",H180)</f>
        <v>200</v>
      </c>
      <c r="N180" s="233"/>
      <c r="O180" s="318">
        <f>+IFERROR(IF(COUNT(M180:N180),ROUND(SUM(M180,N180),2),""),"")</f>
        <v>200</v>
      </c>
      <c r="P180" s="55">
        <f>+IFERROR(IF(COUNT(O180),ROUND(O180/('Shareholding Pattern'!$P$58)*100,2),""),0)</f>
        <v>0</v>
      </c>
      <c r="Q180" s="51"/>
      <c r="R180" s="51"/>
      <c r="S180" s="501" t="str">
        <f>+IFERROR(IF(COUNT(Q180:R180),ROUND(SUM(Q180:R180),0),""),"")</f>
        <v/>
      </c>
      <c r="T180" s="17">
        <f>+IFERROR(IF(COUNT(K180,S180),ROUND(SUM(S180,K180)/SUM('Shareholding Pattern'!$L$57,'Shareholding Pattern'!$T$57)*100,2),""),0)</f>
        <v>0</v>
      </c>
      <c r="U180" s="51"/>
      <c r="V180" s="318" t="str">
        <f>+IFERROR(IF(COUNT(U180),ROUND(SUM(U180)/SUM(K180)*100,2),""),0)</f>
        <v/>
      </c>
      <c r="W180" s="51"/>
      <c r="X180" s="318" t="str">
        <f>+IFERROR(IF(COUNT(W180),ROUND(SUM(W180)/SUM(K180)*100,2),""),0)</f>
        <v/>
      </c>
      <c r="Y180" s="51">
        <v>0</v>
      </c>
      <c r="Z180" s="316"/>
      <c r="AA180" s="11"/>
      <c r="AB180" s="11"/>
      <c r="AC180" s="11">
        <f>IF(SUM(H180:Y180)&gt;0,1,0)</f>
        <v>1</v>
      </c>
    </row>
    <row r="181" spans="5:29" ht="24.75" customHeight="1">
      <c r="E181" s="221">
        <v>167</v>
      </c>
      <c r="F181" s="499" t="s">
        <v>1242</v>
      </c>
      <c r="G181" s="500" t="s">
        <v>1507</v>
      </c>
      <c r="H181" s="51">
        <v>1000</v>
      </c>
      <c r="I181" s="51"/>
      <c r="J181" s="51"/>
      <c r="K181" s="501">
        <f>+IFERROR(IF(COUNT(H181:J181),ROUND(SUM(H181:J181),0),""),"")</f>
        <v>1000</v>
      </c>
      <c r="L181" s="55">
        <f>+IFERROR(IF(COUNT(K181),ROUND(K181/'Shareholding Pattern'!$L$57*100,2),""),0)</f>
        <v>0.01</v>
      </c>
      <c r="M181" s="233">
        <f>IF(H181="","",H181)</f>
        <v>1000</v>
      </c>
      <c r="N181" s="233"/>
      <c r="O181" s="318">
        <f>+IFERROR(IF(COUNT(M181:N181),ROUND(SUM(M181,N181),2),""),"")</f>
        <v>1000</v>
      </c>
      <c r="P181" s="55">
        <f>+IFERROR(IF(COUNT(O181),ROUND(O181/('Shareholding Pattern'!$P$58)*100,2),""),0)</f>
        <v>0.01</v>
      </c>
      <c r="Q181" s="51"/>
      <c r="R181" s="51"/>
      <c r="S181" s="501" t="str">
        <f>+IFERROR(IF(COUNT(Q181:R181),ROUND(SUM(Q181:R181),0),""),"")</f>
        <v/>
      </c>
      <c r="T181" s="17">
        <f>+IFERROR(IF(COUNT(K181,S181),ROUND(SUM(S181,K181)/SUM('Shareholding Pattern'!$L$57,'Shareholding Pattern'!$T$57)*100,2),""),0)</f>
        <v>0.01</v>
      </c>
      <c r="U181" s="51"/>
      <c r="V181" s="318" t="str">
        <f>+IFERROR(IF(COUNT(U181),ROUND(SUM(U181)/SUM(K181)*100,2),""),0)</f>
        <v/>
      </c>
      <c r="W181" s="51"/>
      <c r="X181" s="318" t="str">
        <f>+IFERROR(IF(COUNT(W181),ROUND(SUM(W181)/SUM(K181)*100,2),""),0)</f>
        <v/>
      </c>
      <c r="Y181" s="51">
        <v>0</v>
      </c>
      <c r="Z181" s="316"/>
      <c r="AA181" s="11"/>
      <c r="AB181" s="11"/>
      <c r="AC181" s="11">
        <f>IF(SUM(H181:Y181)&gt;0,1,0)</f>
        <v>1</v>
      </c>
    </row>
    <row r="182" spans="5:29" ht="24.75" customHeight="1">
      <c r="E182" s="221">
        <v>168</v>
      </c>
      <c r="F182" s="499" t="s">
        <v>1243</v>
      </c>
      <c r="G182" s="500" t="s">
        <v>1508</v>
      </c>
      <c r="H182" s="51">
        <v>500</v>
      </c>
      <c r="I182" s="51"/>
      <c r="J182" s="51"/>
      <c r="K182" s="501">
        <f>+IFERROR(IF(COUNT(H182:J182),ROUND(SUM(H182:J182),0),""),"")</f>
        <v>500</v>
      </c>
      <c r="L182" s="55">
        <f>+IFERROR(IF(COUNT(K182),ROUND(K182/'Shareholding Pattern'!$L$57*100,2),""),0)</f>
        <v>0</v>
      </c>
      <c r="M182" s="233">
        <f>IF(H182="","",H182)</f>
        <v>500</v>
      </c>
      <c r="N182" s="233"/>
      <c r="O182" s="318">
        <f>+IFERROR(IF(COUNT(M182:N182),ROUND(SUM(M182,N182),2),""),"")</f>
        <v>500</v>
      </c>
      <c r="P182" s="55">
        <f>+IFERROR(IF(COUNT(O182),ROUND(O182/('Shareholding Pattern'!$P$58)*100,2),""),0)</f>
        <v>0</v>
      </c>
      <c r="Q182" s="51"/>
      <c r="R182" s="51"/>
      <c r="S182" s="501" t="str">
        <f>+IFERROR(IF(COUNT(Q182:R182),ROUND(SUM(Q182:R182),0),""),"")</f>
        <v/>
      </c>
      <c r="T182" s="17">
        <f>+IFERROR(IF(COUNT(K182,S182),ROUND(SUM(S182,K182)/SUM('Shareholding Pattern'!$L$57,'Shareholding Pattern'!$T$57)*100,2),""),0)</f>
        <v>0</v>
      </c>
      <c r="U182" s="51"/>
      <c r="V182" s="318" t="str">
        <f>+IFERROR(IF(COUNT(U182),ROUND(SUM(U182)/SUM(K182)*100,2),""),0)</f>
        <v/>
      </c>
      <c r="W182" s="51"/>
      <c r="X182" s="318" t="str">
        <f>+IFERROR(IF(COUNT(W182),ROUND(SUM(W182)/SUM(K182)*100,2),""),0)</f>
        <v/>
      </c>
      <c r="Y182" s="51">
        <v>0</v>
      </c>
      <c r="Z182" s="316"/>
      <c r="AA182" s="11"/>
      <c r="AB182" s="11"/>
      <c r="AC182" s="11">
        <f>IF(SUM(H182:Y182)&gt;0,1,0)</f>
        <v>1</v>
      </c>
    </row>
    <row r="183" spans="5:29" ht="24.75" customHeight="1">
      <c r="E183" s="221">
        <v>169</v>
      </c>
      <c r="F183" s="499" t="s">
        <v>1244</v>
      </c>
      <c r="G183" s="500" t="s">
        <v>1509</v>
      </c>
      <c r="H183" s="51">
        <v>2500</v>
      </c>
      <c r="I183" s="51"/>
      <c r="J183" s="51"/>
      <c r="K183" s="501">
        <f>+IFERROR(IF(COUNT(H183:J183),ROUND(SUM(H183:J183),0),""),"")</f>
        <v>2500</v>
      </c>
      <c r="L183" s="55">
        <f>+IFERROR(IF(COUNT(K183),ROUND(K183/'Shareholding Pattern'!$L$57*100,2),""),0)</f>
        <v>0.02</v>
      </c>
      <c r="M183" s="233">
        <f>IF(H183="","",H183)</f>
        <v>2500</v>
      </c>
      <c r="N183" s="233"/>
      <c r="O183" s="318">
        <f>+IFERROR(IF(COUNT(M183:N183),ROUND(SUM(M183,N183),2),""),"")</f>
        <v>2500</v>
      </c>
      <c r="P183" s="55">
        <f>+IFERROR(IF(COUNT(O183),ROUND(O183/('Shareholding Pattern'!$P$58)*100,2),""),0)</f>
        <v>0.02</v>
      </c>
      <c r="Q183" s="51"/>
      <c r="R183" s="51"/>
      <c r="S183" s="501" t="str">
        <f>+IFERROR(IF(COUNT(Q183:R183),ROUND(SUM(Q183:R183),0),""),"")</f>
        <v/>
      </c>
      <c r="T183" s="17">
        <f>+IFERROR(IF(COUNT(K183,S183),ROUND(SUM(S183,K183)/SUM('Shareholding Pattern'!$L$57,'Shareholding Pattern'!$T$57)*100,2),""),0)</f>
        <v>0.02</v>
      </c>
      <c r="U183" s="51"/>
      <c r="V183" s="318" t="str">
        <f>+IFERROR(IF(COUNT(U183),ROUND(SUM(U183)/SUM(K183)*100,2),""),0)</f>
        <v/>
      </c>
      <c r="W183" s="51"/>
      <c r="X183" s="318" t="str">
        <f>+IFERROR(IF(COUNT(W183),ROUND(SUM(W183)/SUM(K183)*100,2),""),0)</f>
        <v/>
      </c>
      <c r="Y183" s="51">
        <v>0</v>
      </c>
      <c r="Z183" s="316"/>
      <c r="AA183" s="11"/>
      <c r="AB183" s="11"/>
      <c r="AC183" s="11">
        <f>IF(SUM(H183:Y183)&gt;0,1,0)</f>
        <v>1</v>
      </c>
    </row>
    <row r="184" spans="5:29" ht="24.75" customHeight="1">
      <c r="E184" s="221">
        <v>170</v>
      </c>
      <c r="F184" s="499" t="s">
        <v>1245</v>
      </c>
      <c r="G184" s="500" t="s">
        <v>1510</v>
      </c>
      <c r="H184" s="51">
        <v>500</v>
      </c>
      <c r="I184" s="51"/>
      <c r="J184" s="51"/>
      <c r="K184" s="501">
        <f>+IFERROR(IF(COUNT(H184:J184),ROUND(SUM(H184:J184),0),""),"")</f>
        <v>500</v>
      </c>
      <c r="L184" s="55">
        <f>+IFERROR(IF(COUNT(K184),ROUND(K184/'Shareholding Pattern'!$L$57*100,2),""),0)</f>
        <v>0</v>
      </c>
      <c r="M184" s="233">
        <f>IF(H184="","",H184)</f>
        <v>500</v>
      </c>
      <c r="N184" s="233"/>
      <c r="O184" s="318">
        <f>+IFERROR(IF(COUNT(M184:N184),ROUND(SUM(M184,N184),2),""),"")</f>
        <v>500</v>
      </c>
      <c r="P184" s="55">
        <f>+IFERROR(IF(COUNT(O184),ROUND(O184/('Shareholding Pattern'!$P$58)*100,2),""),0)</f>
        <v>0</v>
      </c>
      <c r="Q184" s="51"/>
      <c r="R184" s="51"/>
      <c r="S184" s="501" t="str">
        <f>+IFERROR(IF(COUNT(Q184:R184),ROUND(SUM(Q184:R184),0),""),"")</f>
        <v/>
      </c>
      <c r="T184" s="17">
        <f>+IFERROR(IF(COUNT(K184,S184),ROUND(SUM(S184,K184)/SUM('Shareholding Pattern'!$L$57,'Shareholding Pattern'!$T$57)*100,2),""),0)</f>
        <v>0</v>
      </c>
      <c r="U184" s="51"/>
      <c r="V184" s="318" t="str">
        <f>+IFERROR(IF(COUNT(U184),ROUND(SUM(U184)/SUM(K184)*100,2),""),0)</f>
        <v/>
      </c>
      <c r="W184" s="51"/>
      <c r="X184" s="318" t="str">
        <f>+IFERROR(IF(COUNT(W184),ROUND(SUM(W184)/SUM(K184)*100,2),""),0)</f>
        <v/>
      </c>
      <c r="Y184" s="51">
        <v>0</v>
      </c>
      <c r="Z184" s="316"/>
      <c r="AA184" s="11"/>
      <c r="AB184" s="11"/>
      <c r="AC184" s="11">
        <f>IF(SUM(H184:Y184)&gt;0,1,0)</f>
        <v>1</v>
      </c>
    </row>
    <row r="185" spans="5:29" ht="24.75" customHeight="1">
      <c r="E185" s="221">
        <v>171</v>
      </c>
      <c r="F185" s="499" t="s">
        <v>1246</v>
      </c>
      <c r="G185" s="500" t="s">
        <v>1511</v>
      </c>
      <c r="H185" s="51">
        <v>500</v>
      </c>
      <c r="I185" s="51"/>
      <c r="J185" s="51"/>
      <c r="K185" s="501">
        <f>+IFERROR(IF(COUNT(H185:J185),ROUND(SUM(H185:J185),0),""),"")</f>
        <v>500</v>
      </c>
      <c r="L185" s="55">
        <f>+IFERROR(IF(COUNT(K185),ROUND(K185/'Shareholding Pattern'!$L$57*100,2),""),0)</f>
        <v>0</v>
      </c>
      <c r="M185" s="233">
        <f>IF(H185="","",H185)</f>
        <v>500</v>
      </c>
      <c r="N185" s="233"/>
      <c r="O185" s="318">
        <f>+IFERROR(IF(COUNT(M185:N185),ROUND(SUM(M185,N185),2),""),"")</f>
        <v>500</v>
      </c>
      <c r="P185" s="55">
        <f>+IFERROR(IF(COUNT(O185),ROUND(O185/('Shareholding Pattern'!$P$58)*100,2),""),0)</f>
        <v>0</v>
      </c>
      <c r="Q185" s="51"/>
      <c r="R185" s="51"/>
      <c r="S185" s="501" t="str">
        <f>+IFERROR(IF(COUNT(Q185:R185),ROUND(SUM(Q185:R185),0),""),"")</f>
        <v/>
      </c>
      <c r="T185" s="17">
        <f>+IFERROR(IF(COUNT(K185,S185),ROUND(SUM(S185,K185)/SUM('Shareholding Pattern'!$L$57,'Shareholding Pattern'!$T$57)*100,2),""),0)</f>
        <v>0</v>
      </c>
      <c r="U185" s="51"/>
      <c r="V185" s="318" t="str">
        <f>+IFERROR(IF(COUNT(U185),ROUND(SUM(U185)/SUM(K185)*100,2),""),0)</f>
        <v/>
      </c>
      <c r="W185" s="51"/>
      <c r="X185" s="318" t="str">
        <f>+IFERROR(IF(COUNT(W185),ROUND(SUM(W185)/SUM(K185)*100,2),""),0)</f>
        <v/>
      </c>
      <c r="Y185" s="51">
        <v>0</v>
      </c>
      <c r="Z185" s="316"/>
      <c r="AA185" s="11"/>
      <c r="AB185" s="11"/>
      <c r="AC185" s="11">
        <f>IF(SUM(H185:Y185)&gt;0,1,0)</f>
        <v>1</v>
      </c>
    </row>
    <row r="186" spans="5:29" ht="24.75" customHeight="1">
      <c r="E186" s="221">
        <v>172</v>
      </c>
      <c r="F186" s="499" t="s">
        <v>1247</v>
      </c>
      <c r="G186" s="500" t="s">
        <v>1512</v>
      </c>
      <c r="H186" s="51">
        <v>500</v>
      </c>
      <c r="I186" s="51"/>
      <c r="J186" s="51"/>
      <c r="K186" s="501">
        <f>+IFERROR(IF(COUNT(H186:J186),ROUND(SUM(H186:J186),0),""),"")</f>
        <v>500</v>
      </c>
      <c r="L186" s="55">
        <f>+IFERROR(IF(COUNT(K186),ROUND(K186/'Shareholding Pattern'!$L$57*100,2),""),0)</f>
        <v>0</v>
      </c>
      <c r="M186" s="233">
        <f>IF(H186="","",H186)</f>
        <v>500</v>
      </c>
      <c r="N186" s="233"/>
      <c r="O186" s="318">
        <f>+IFERROR(IF(COUNT(M186:N186),ROUND(SUM(M186,N186),2),""),"")</f>
        <v>500</v>
      </c>
      <c r="P186" s="55">
        <f>+IFERROR(IF(COUNT(O186),ROUND(O186/('Shareholding Pattern'!$P$58)*100,2),""),0)</f>
        <v>0</v>
      </c>
      <c r="Q186" s="51"/>
      <c r="R186" s="51"/>
      <c r="S186" s="501" t="str">
        <f>+IFERROR(IF(COUNT(Q186:R186),ROUND(SUM(Q186:R186),0),""),"")</f>
        <v/>
      </c>
      <c r="T186" s="17">
        <f>+IFERROR(IF(COUNT(K186,S186),ROUND(SUM(S186,K186)/SUM('Shareholding Pattern'!$L$57,'Shareholding Pattern'!$T$57)*100,2),""),0)</f>
        <v>0</v>
      </c>
      <c r="U186" s="51"/>
      <c r="V186" s="318" t="str">
        <f>+IFERROR(IF(COUNT(U186),ROUND(SUM(U186)/SUM(K186)*100,2),""),0)</f>
        <v/>
      </c>
      <c r="W186" s="51"/>
      <c r="X186" s="318" t="str">
        <f>+IFERROR(IF(COUNT(W186),ROUND(SUM(W186)/SUM(K186)*100,2),""),0)</f>
        <v/>
      </c>
      <c r="Y186" s="51">
        <v>0</v>
      </c>
      <c r="Z186" s="316"/>
      <c r="AA186" s="11"/>
      <c r="AB186" s="11"/>
      <c r="AC186" s="11">
        <f>IF(SUM(H186:Y186)&gt;0,1,0)</f>
        <v>1</v>
      </c>
    </row>
    <row r="187" spans="5:29" ht="24.75" customHeight="1">
      <c r="E187" s="221">
        <v>173</v>
      </c>
      <c r="F187" s="499" t="s">
        <v>1248</v>
      </c>
      <c r="G187" s="500" t="s">
        <v>1513</v>
      </c>
      <c r="H187" s="51">
        <v>500</v>
      </c>
      <c r="I187" s="51"/>
      <c r="J187" s="51"/>
      <c r="K187" s="501">
        <f>+IFERROR(IF(COUNT(H187:J187),ROUND(SUM(H187:J187),0),""),"")</f>
        <v>500</v>
      </c>
      <c r="L187" s="55">
        <f>+IFERROR(IF(COUNT(K187),ROUND(K187/'Shareholding Pattern'!$L$57*100,2),""),0)</f>
        <v>0</v>
      </c>
      <c r="M187" s="233">
        <f>IF(H187="","",H187)</f>
        <v>500</v>
      </c>
      <c r="N187" s="233"/>
      <c r="O187" s="318">
        <f>+IFERROR(IF(COUNT(M187:N187),ROUND(SUM(M187,N187),2),""),"")</f>
        <v>500</v>
      </c>
      <c r="P187" s="55">
        <f>+IFERROR(IF(COUNT(O187),ROUND(O187/('Shareholding Pattern'!$P$58)*100,2),""),0)</f>
        <v>0</v>
      </c>
      <c r="Q187" s="51"/>
      <c r="R187" s="51"/>
      <c r="S187" s="501" t="str">
        <f>+IFERROR(IF(COUNT(Q187:R187),ROUND(SUM(Q187:R187),0),""),"")</f>
        <v/>
      </c>
      <c r="T187" s="17">
        <f>+IFERROR(IF(COUNT(K187,S187),ROUND(SUM(S187,K187)/SUM('Shareholding Pattern'!$L$57,'Shareholding Pattern'!$T$57)*100,2),""),0)</f>
        <v>0</v>
      </c>
      <c r="U187" s="51"/>
      <c r="V187" s="318" t="str">
        <f>+IFERROR(IF(COUNT(U187),ROUND(SUM(U187)/SUM(K187)*100,2),""),0)</f>
        <v/>
      </c>
      <c r="W187" s="51"/>
      <c r="X187" s="318" t="str">
        <f>+IFERROR(IF(COUNT(W187),ROUND(SUM(W187)/SUM(K187)*100,2),""),0)</f>
        <v/>
      </c>
      <c r="Y187" s="51">
        <v>0</v>
      </c>
      <c r="Z187" s="316"/>
      <c r="AA187" s="11"/>
      <c r="AB187" s="11"/>
      <c r="AC187" s="11">
        <f>IF(SUM(H187:Y187)&gt;0,1,0)</f>
        <v>1</v>
      </c>
    </row>
    <row r="188" spans="5:29" ht="24.75" customHeight="1">
      <c r="E188" s="221">
        <v>174</v>
      </c>
      <c r="F188" s="499" t="s">
        <v>1249</v>
      </c>
      <c r="G188" s="500" t="s">
        <v>1514</v>
      </c>
      <c r="H188" s="51">
        <v>500</v>
      </c>
      <c r="I188" s="51"/>
      <c r="J188" s="51"/>
      <c r="K188" s="501">
        <f>+IFERROR(IF(COUNT(H188:J188),ROUND(SUM(H188:J188),0),""),"")</f>
        <v>500</v>
      </c>
      <c r="L188" s="55">
        <f>+IFERROR(IF(COUNT(K188),ROUND(K188/'Shareholding Pattern'!$L$57*100,2),""),0)</f>
        <v>0</v>
      </c>
      <c r="M188" s="233">
        <f>IF(H188="","",H188)</f>
        <v>500</v>
      </c>
      <c r="N188" s="233"/>
      <c r="O188" s="318">
        <f>+IFERROR(IF(COUNT(M188:N188),ROUND(SUM(M188,N188),2),""),"")</f>
        <v>500</v>
      </c>
      <c r="P188" s="55">
        <f>+IFERROR(IF(COUNT(O188),ROUND(O188/('Shareholding Pattern'!$P$58)*100,2),""),0)</f>
        <v>0</v>
      </c>
      <c r="Q188" s="51"/>
      <c r="R188" s="51"/>
      <c r="S188" s="501" t="str">
        <f>+IFERROR(IF(COUNT(Q188:R188),ROUND(SUM(Q188:R188),0),""),"")</f>
        <v/>
      </c>
      <c r="T188" s="17">
        <f>+IFERROR(IF(COUNT(K188,S188),ROUND(SUM(S188,K188)/SUM('Shareholding Pattern'!$L$57,'Shareholding Pattern'!$T$57)*100,2),""),0)</f>
        <v>0</v>
      </c>
      <c r="U188" s="51"/>
      <c r="V188" s="318" t="str">
        <f>+IFERROR(IF(COUNT(U188),ROUND(SUM(U188)/SUM(K188)*100,2),""),0)</f>
        <v/>
      </c>
      <c r="W188" s="51"/>
      <c r="X188" s="318" t="str">
        <f>+IFERROR(IF(COUNT(W188),ROUND(SUM(W188)/SUM(K188)*100,2),""),0)</f>
        <v/>
      </c>
      <c r="Y188" s="51">
        <v>0</v>
      </c>
      <c r="Z188" s="316"/>
      <c r="AA188" s="11"/>
      <c r="AB188" s="11"/>
      <c r="AC188" s="11">
        <f>IF(SUM(H188:Y188)&gt;0,1,0)</f>
        <v>1</v>
      </c>
    </row>
    <row r="189" spans="5:29" ht="24.75" customHeight="1">
      <c r="E189" s="221">
        <v>175</v>
      </c>
      <c r="F189" s="499" t="s">
        <v>1250</v>
      </c>
      <c r="G189" s="500" t="s">
        <v>1515</v>
      </c>
      <c r="H189" s="51">
        <v>1000</v>
      </c>
      <c r="I189" s="51"/>
      <c r="J189" s="51"/>
      <c r="K189" s="501">
        <f>+IFERROR(IF(COUNT(H189:J189),ROUND(SUM(H189:J189),0),""),"")</f>
        <v>1000</v>
      </c>
      <c r="L189" s="55">
        <f>+IFERROR(IF(COUNT(K189),ROUND(K189/'Shareholding Pattern'!$L$57*100,2),""),0)</f>
        <v>0.01</v>
      </c>
      <c r="M189" s="233">
        <f>IF(H189="","",H189)</f>
        <v>1000</v>
      </c>
      <c r="N189" s="233"/>
      <c r="O189" s="318">
        <f>+IFERROR(IF(COUNT(M189:N189),ROUND(SUM(M189,N189),2),""),"")</f>
        <v>1000</v>
      </c>
      <c r="P189" s="55">
        <f>+IFERROR(IF(COUNT(O189),ROUND(O189/('Shareholding Pattern'!$P$58)*100,2),""),0)</f>
        <v>0.01</v>
      </c>
      <c r="Q189" s="51"/>
      <c r="R189" s="51"/>
      <c r="S189" s="501" t="str">
        <f>+IFERROR(IF(COUNT(Q189:R189),ROUND(SUM(Q189:R189),0),""),"")</f>
        <v/>
      </c>
      <c r="T189" s="17">
        <f>+IFERROR(IF(COUNT(K189,S189),ROUND(SUM(S189,K189)/SUM('Shareholding Pattern'!$L$57,'Shareholding Pattern'!$T$57)*100,2),""),0)</f>
        <v>0.01</v>
      </c>
      <c r="U189" s="51"/>
      <c r="V189" s="318" t="str">
        <f>+IFERROR(IF(COUNT(U189),ROUND(SUM(U189)/SUM(K189)*100,2),""),0)</f>
        <v/>
      </c>
      <c r="W189" s="51"/>
      <c r="X189" s="318" t="str">
        <f>+IFERROR(IF(COUNT(W189),ROUND(SUM(W189)/SUM(K189)*100,2),""),0)</f>
        <v/>
      </c>
      <c r="Y189" s="51">
        <v>0</v>
      </c>
      <c r="Z189" s="316"/>
      <c r="AA189" s="11"/>
      <c r="AB189" s="11"/>
      <c r="AC189" s="11">
        <f>IF(SUM(H189:Y189)&gt;0,1,0)</f>
        <v>1</v>
      </c>
    </row>
    <row r="190" spans="5:29" ht="24.75" customHeight="1">
      <c r="E190" s="221">
        <v>176</v>
      </c>
      <c r="F190" s="499" t="s">
        <v>1251</v>
      </c>
      <c r="G190" s="500" t="s">
        <v>1516</v>
      </c>
      <c r="H190" s="51">
        <v>10000</v>
      </c>
      <c r="I190" s="51"/>
      <c r="J190" s="51"/>
      <c r="K190" s="501">
        <f>+IFERROR(IF(COUNT(H190:J190),ROUND(SUM(H190:J190),0),""),"")</f>
        <v>10000</v>
      </c>
      <c r="L190" s="55">
        <f>+IFERROR(IF(COUNT(K190),ROUND(K190/'Shareholding Pattern'!$L$57*100,2),""),0)</f>
        <v>0.09</v>
      </c>
      <c r="M190" s="233">
        <f>IF(H190="","",H190)</f>
        <v>10000</v>
      </c>
      <c r="N190" s="233"/>
      <c r="O190" s="318">
        <f>+IFERROR(IF(COUNT(M190:N190),ROUND(SUM(M190,N190),2),""),"")</f>
        <v>10000</v>
      </c>
      <c r="P190" s="55">
        <f>+IFERROR(IF(COUNT(O190),ROUND(O190/('Shareholding Pattern'!$P$58)*100,2),""),0)</f>
        <v>0.09</v>
      </c>
      <c r="Q190" s="51"/>
      <c r="R190" s="51"/>
      <c r="S190" s="501" t="str">
        <f>+IFERROR(IF(COUNT(Q190:R190),ROUND(SUM(Q190:R190),0),""),"")</f>
        <v/>
      </c>
      <c r="T190" s="17">
        <f>+IFERROR(IF(COUNT(K190,S190),ROUND(SUM(S190,K190)/SUM('Shareholding Pattern'!$L$57,'Shareholding Pattern'!$T$57)*100,2),""),0)</f>
        <v>0.09</v>
      </c>
      <c r="U190" s="51"/>
      <c r="V190" s="318" t="str">
        <f>+IFERROR(IF(COUNT(U190),ROUND(SUM(U190)/SUM(K190)*100,2),""),0)</f>
        <v/>
      </c>
      <c r="W190" s="51"/>
      <c r="X190" s="318" t="str">
        <f>+IFERROR(IF(COUNT(W190),ROUND(SUM(W190)/SUM(K190)*100,2),""),0)</f>
        <v/>
      </c>
      <c r="Y190" s="51">
        <v>0</v>
      </c>
      <c r="Z190" s="316"/>
      <c r="AA190" s="11"/>
      <c r="AB190" s="11"/>
      <c r="AC190" s="11">
        <f>IF(SUM(H190:Y190)&gt;0,1,0)</f>
        <v>1</v>
      </c>
    </row>
    <row r="191" spans="5:29" ht="24.75" customHeight="1">
      <c r="E191" s="221">
        <v>177</v>
      </c>
      <c r="F191" s="499" t="s">
        <v>1252</v>
      </c>
      <c r="G191" s="500" t="s">
        <v>1517</v>
      </c>
      <c r="H191" s="51">
        <v>4500</v>
      </c>
      <c r="I191" s="51"/>
      <c r="J191" s="51"/>
      <c r="K191" s="501">
        <f>+IFERROR(IF(COUNT(H191:J191),ROUND(SUM(H191:J191),0),""),"")</f>
        <v>4500</v>
      </c>
      <c r="L191" s="55">
        <f>+IFERROR(IF(COUNT(K191),ROUND(K191/'Shareholding Pattern'!$L$57*100,2),""),0)</f>
        <v>0.04</v>
      </c>
      <c r="M191" s="233">
        <f>IF(H191="","",H191)</f>
        <v>4500</v>
      </c>
      <c r="N191" s="233"/>
      <c r="O191" s="318">
        <f>+IFERROR(IF(COUNT(M191:N191),ROUND(SUM(M191,N191),2),""),"")</f>
        <v>4500</v>
      </c>
      <c r="P191" s="55">
        <f>+IFERROR(IF(COUNT(O191),ROUND(O191/('Shareholding Pattern'!$P$58)*100,2),""),0)</f>
        <v>0.04</v>
      </c>
      <c r="Q191" s="51"/>
      <c r="R191" s="51"/>
      <c r="S191" s="501" t="str">
        <f>+IFERROR(IF(COUNT(Q191:R191),ROUND(SUM(Q191:R191),0),""),"")</f>
        <v/>
      </c>
      <c r="T191" s="17">
        <f>+IFERROR(IF(COUNT(K191,S191),ROUND(SUM(S191,K191)/SUM('Shareholding Pattern'!$L$57,'Shareholding Pattern'!$T$57)*100,2),""),0)</f>
        <v>0.04</v>
      </c>
      <c r="U191" s="51"/>
      <c r="V191" s="318" t="str">
        <f>+IFERROR(IF(COUNT(U191),ROUND(SUM(U191)/SUM(K191)*100,2),""),0)</f>
        <v/>
      </c>
      <c r="W191" s="51"/>
      <c r="X191" s="318" t="str">
        <f>+IFERROR(IF(COUNT(W191),ROUND(SUM(W191)/SUM(K191)*100,2),""),0)</f>
        <v/>
      </c>
      <c r="Y191" s="51">
        <v>0</v>
      </c>
      <c r="Z191" s="316"/>
      <c r="AA191" s="11"/>
      <c r="AB191" s="11"/>
      <c r="AC191" s="11">
        <f>IF(SUM(H191:Y191)&gt;0,1,0)</f>
        <v>1</v>
      </c>
    </row>
    <row r="192" spans="5:29" ht="24.75" customHeight="1">
      <c r="E192" s="221">
        <v>178</v>
      </c>
      <c r="F192" s="499" t="s">
        <v>1253</v>
      </c>
      <c r="G192" s="500" t="s">
        <v>1518</v>
      </c>
      <c r="H192" s="51">
        <v>4500</v>
      </c>
      <c r="I192" s="51"/>
      <c r="J192" s="51"/>
      <c r="K192" s="501">
        <f>+IFERROR(IF(COUNT(H192:J192),ROUND(SUM(H192:J192),0),""),"")</f>
        <v>4500</v>
      </c>
      <c r="L192" s="55">
        <f>+IFERROR(IF(COUNT(K192),ROUND(K192/'Shareholding Pattern'!$L$57*100,2),""),0)</f>
        <v>0.04</v>
      </c>
      <c r="M192" s="233">
        <f>IF(H192="","",H192)</f>
        <v>4500</v>
      </c>
      <c r="N192" s="233"/>
      <c r="O192" s="318">
        <f>+IFERROR(IF(COUNT(M192:N192),ROUND(SUM(M192,N192),2),""),"")</f>
        <v>4500</v>
      </c>
      <c r="P192" s="55">
        <f>+IFERROR(IF(COUNT(O192),ROUND(O192/('Shareholding Pattern'!$P$58)*100,2),""),0)</f>
        <v>0.04</v>
      </c>
      <c r="Q192" s="51"/>
      <c r="R192" s="51"/>
      <c r="S192" s="501" t="str">
        <f>+IFERROR(IF(COUNT(Q192:R192),ROUND(SUM(Q192:R192),0),""),"")</f>
        <v/>
      </c>
      <c r="T192" s="17">
        <f>+IFERROR(IF(COUNT(K192,S192),ROUND(SUM(S192,K192)/SUM('Shareholding Pattern'!$L$57,'Shareholding Pattern'!$T$57)*100,2),""),0)</f>
        <v>0.04</v>
      </c>
      <c r="U192" s="51"/>
      <c r="V192" s="318" t="str">
        <f>+IFERROR(IF(COUNT(U192),ROUND(SUM(U192)/SUM(K192)*100,2),""),0)</f>
        <v/>
      </c>
      <c r="W192" s="51"/>
      <c r="X192" s="318" t="str">
        <f>+IFERROR(IF(COUNT(W192),ROUND(SUM(W192)/SUM(K192)*100,2),""),0)</f>
        <v/>
      </c>
      <c r="Y192" s="51">
        <v>0</v>
      </c>
      <c r="Z192" s="316"/>
      <c r="AA192" s="11"/>
      <c r="AB192" s="11"/>
      <c r="AC192" s="11">
        <f>IF(SUM(H192:Y192)&gt;0,1,0)</f>
        <v>1</v>
      </c>
    </row>
    <row r="193" spans="5:29" ht="24.75" customHeight="1">
      <c r="E193" s="221">
        <v>179</v>
      </c>
      <c r="F193" s="499" t="s">
        <v>1254</v>
      </c>
      <c r="G193" s="500" t="s">
        <v>1519</v>
      </c>
      <c r="H193" s="51">
        <v>4500</v>
      </c>
      <c r="I193" s="51"/>
      <c r="J193" s="51"/>
      <c r="K193" s="501">
        <f>+IFERROR(IF(COUNT(H193:J193),ROUND(SUM(H193:J193),0),""),"")</f>
        <v>4500</v>
      </c>
      <c r="L193" s="55">
        <f>+IFERROR(IF(COUNT(K193),ROUND(K193/'Shareholding Pattern'!$L$57*100,2),""),0)</f>
        <v>0.04</v>
      </c>
      <c r="M193" s="233">
        <f>IF(H193="","",H193)</f>
        <v>4500</v>
      </c>
      <c r="N193" s="233"/>
      <c r="O193" s="318">
        <f>+IFERROR(IF(COUNT(M193:N193),ROUND(SUM(M193,N193),2),""),"")</f>
        <v>4500</v>
      </c>
      <c r="P193" s="55">
        <f>+IFERROR(IF(COUNT(O193),ROUND(O193/('Shareholding Pattern'!$P$58)*100,2),""),0)</f>
        <v>0.04</v>
      </c>
      <c r="Q193" s="51"/>
      <c r="R193" s="51"/>
      <c r="S193" s="501" t="str">
        <f>+IFERROR(IF(COUNT(Q193:R193),ROUND(SUM(Q193:R193),0),""),"")</f>
        <v/>
      </c>
      <c r="T193" s="17">
        <f>+IFERROR(IF(COUNT(K193,S193),ROUND(SUM(S193,K193)/SUM('Shareholding Pattern'!$L$57,'Shareholding Pattern'!$T$57)*100,2),""),0)</f>
        <v>0.04</v>
      </c>
      <c r="U193" s="51"/>
      <c r="V193" s="318" t="str">
        <f>+IFERROR(IF(COUNT(U193),ROUND(SUM(U193)/SUM(K193)*100,2),""),0)</f>
        <v/>
      </c>
      <c r="W193" s="51"/>
      <c r="X193" s="318" t="str">
        <f>+IFERROR(IF(COUNT(W193),ROUND(SUM(W193)/SUM(K193)*100,2),""),0)</f>
        <v/>
      </c>
      <c r="Y193" s="51">
        <v>0</v>
      </c>
      <c r="Z193" s="316"/>
      <c r="AA193" s="11"/>
      <c r="AB193" s="11"/>
      <c r="AC193" s="11">
        <f>IF(SUM(H193:Y193)&gt;0,1,0)</f>
        <v>1</v>
      </c>
    </row>
    <row r="194" spans="5:29" ht="24.75" customHeight="1">
      <c r="E194" s="221">
        <v>180</v>
      </c>
      <c r="F194" s="499" t="s">
        <v>1255</v>
      </c>
      <c r="G194" s="500" t="s">
        <v>1520</v>
      </c>
      <c r="H194" s="51">
        <v>4500</v>
      </c>
      <c r="I194" s="51"/>
      <c r="J194" s="51"/>
      <c r="K194" s="501">
        <f>+IFERROR(IF(COUNT(H194:J194),ROUND(SUM(H194:J194),0),""),"")</f>
        <v>4500</v>
      </c>
      <c r="L194" s="55">
        <f>+IFERROR(IF(COUNT(K194),ROUND(K194/'Shareholding Pattern'!$L$57*100,2),""),0)</f>
        <v>0.04</v>
      </c>
      <c r="M194" s="233">
        <f>IF(H194="","",H194)</f>
        <v>4500</v>
      </c>
      <c r="N194" s="233"/>
      <c r="O194" s="318">
        <f>+IFERROR(IF(COUNT(M194:N194),ROUND(SUM(M194,N194),2),""),"")</f>
        <v>4500</v>
      </c>
      <c r="P194" s="55">
        <f>+IFERROR(IF(COUNT(O194),ROUND(O194/('Shareholding Pattern'!$P$58)*100,2),""),0)</f>
        <v>0.04</v>
      </c>
      <c r="Q194" s="51"/>
      <c r="R194" s="51"/>
      <c r="S194" s="501" t="str">
        <f>+IFERROR(IF(COUNT(Q194:R194),ROUND(SUM(Q194:R194),0),""),"")</f>
        <v/>
      </c>
      <c r="T194" s="17">
        <f>+IFERROR(IF(COUNT(K194,S194),ROUND(SUM(S194,K194)/SUM('Shareholding Pattern'!$L$57,'Shareholding Pattern'!$T$57)*100,2),""),0)</f>
        <v>0.04</v>
      </c>
      <c r="U194" s="51"/>
      <c r="V194" s="318" t="str">
        <f>+IFERROR(IF(COUNT(U194),ROUND(SUM(U194)/SUM(K194)*100,2),""),0)</f>
        <v/>
      </c>
      <c r="W194" s="51"/>
      <c r="X194" s="318" t="str">
        <f>+IFERROR(IF(COUNT(W194),ROUND(SUM(W194)/SUM(K194)*100,2),""),0)</f>
        <v/>
      </c>
      <c r="Y194" s="51">
        <v>0</v>
      </c>
      <c r="Z194" s="316"/>
      <c r="AA194" s="11"/>
      <c r="AB194" s="11"/>
      <c r="AC194" s="11">
        <f>IF(SUM(H194:Y194)&gt;0,1,0)</f>
        <v>1</v>
      </c>
    </row>
    <row r="195" spans="5:29" ht="24.75" customHeight="1">
      <c r="E195" s="221">
        <v>181</v>
      </c>
      <c r="F195" s="499" t="s">
        <v>1256</v>
      </c>
      <c r="G195" s="500" t="s">
        <v>1521</v>
      </c>
      <c r="H195" s="51">
        <v>4500</v>
      </c>
      <c r="I195" s="51"/>
      <c r="J195" s="51"/>
      <c r="K195" s="501">
        <f>+IFERROR(IF(COUNT(H195:J195),ROUND(SUM(H195:J195),0),""),"")</f>
        <v>4500</v>
      </c>
      <c r="L195" s="55">
        <f>+IFERROR(IF(COUNT(K195),ROUND(K195/'Shareholding Pattern'!$L$57*100,2),""),0)</f>
        <v>0.04</v>
      </c>
      <c r="M195" s="233">
        <f>IF(H195="","",H195)</f>
        <v>4500</v>
      </c>
      <c r="N195" s="233"/>
      <c r="O195" s="318">
        <f>+IFERROR(IF(COUNT(M195:N195),ROUND(SUM(M195,N195),2),""),"")</f>
        <v>4500</v>
      </c>
      <c r="P195" s="55">
        <f>+IFERROR(IF(COUNT(O195),ROUND(O195/('Shareholding Pattern'!$P$58)*100,2),""),0)</f>
        <v>0.04</v>
      </c>
      <c r="Q195" s="51"/>
      <c r="R195" s="51"/>
      <c r="S195" s="501" t="str">
        <f>+IFERROR(IF(COUNT(Q195:R195),ROUND(SUM(Q195:R195),0),""),"")</f>
        <v/>
      </c>
      <c r="T195" s="17">
        <f>+IFERROR(IF(COUNT(K195,S195),ROUND(SUM(S195,K195)/SUM('Shareholding Pattern'!$L$57,'Shareholding Pattern'!$T$57)*100,2),""),0)</f>
        <v>0.04</v>
      </c>
      <c r="U195" s="51"/>
      <c r="V195" s="318" t="str">
        <f>+IFERROR(IF(COUNT(U195),ROUND(SUM(U195)/SUM(K195)*100,2),""),0)</f>
        <v/>
      </c>
      <c r="W195" s="51"/>
      <c r="X195" s="318" t="str">
        <f>+IFERROR(IF(COUNT(W195),ROUND(SUM(W195)/SUM(K195)*100,2),""),0)</f>
        <v/>
      </c>
      <c r="Y195" s="51">
        <v>0</v>
      </c>
      <c r="Z195" s="316"/>
      <c r="AA195" s="11"/>
      <c r="AB195" s="11"/>
      <c r="AC195" s="11">
        <f>IF(SUM(H195:Y195)&gt;0,1,0)</f>
        <v>1</v>
      </c>
    </row>
    <row r="196" spans="5:29" ht="24.75" customHeight="1">
      <c r="E196" s="221">
        <v>182</v>
      </c>
      <c r="F196" s="499" t="s">
        <v>1257</v>
      </c>
      <c r="G196" s="500" t="s">
        <v>1522</v>
      </c>
      <c r="H196" s="51">
        <v>4500</v>
      </c>
      <c r="I196" s="51"/>
      <c r="J196" s="51"/>
      <c r="K196" s="501">
        <f>+IFERROR(IF(COUNT(H196:J196),ROUND(SUM(H196:J196),0),""),"")</f>
        <v>4500</v>
      </c>
      <c r="L196" s="55">
        <f>+IFERROR(IF(COUNT(K196),ROUND(K196/'Shareholding Pattern'!$L$57*100,2),""),0)</f>
        <v>0.04</v>
      </c>
      <c r="M196" s="233">
        <f>IF(H196="","",H196)</f>
        <v>4500</v>
      </c>
      <c r="N196" s="233"/>
      <c r="O196" s="318">
        <f>+IFERROR(IF(COUNT(M196:N196),ROUND(SUM(M196,N196),2),""),"")</f>
        <v>4500</v>
      </c>
      <c r="P196" s="55">
        <f>+IFERROR(IF(COUNT(O196),ROUND(O196/('Shareholding Pattern'!$P$58)*100,2),""),0)</f>
        <v>0.04</v>
      </c>
      <c r="Q196" s="51"/>
      <c r="R196" s="51"/>
      <c r="S196" s="501" t="str">
        <f>+IFERROR(IF(COUNT(Q196:R196),ROUND(SUM(Q196:R196),0),""),"")</f>
        <v/>
      </c>
      <c r="T196" s="17">
        <f>+IFERROR(IF(COUNT(K196,S196),ROUND(SUM(S196,K196)/SUM('Shareholding Pattern'!$L$57,'Shareholding Pattern'!$T$57)*100,2),""),0)</f>
        <v>0.04</v>
      </c>
      <c r="U196" s="51"/>
      <c r="V196" s="318" t="str">
        <f>+IFERROR(IF(COUNT(U196),ROUND(SUM(U196)/SUM(K196)*100,2),""),0)</f>
        <v/>
      </c>
      <c r="W196" s="51"/>
      <c r="X196" s="318" t="str">
        <f>+IFERROR(IF(COUNT(W196),ROUND(SUM(W196)/SUM(K196)*100,2),""),0)</f>
        <v/>
      </c>
      <c r="Y196" s="51">
        <v>0</v>
      </c>
      <c r="Z196" s="316"/>
      <c r="AA196" s="11"/>
      <c r="AB196" s="11"/>
      <c r="AC196" s="11">
        <f>IF(SUM(H196:Y196)&gt;0,1,0)</f>
        <v>1</v>
      </c>
    </row>
    <row r="197" spans="5:29" ht="24.75" customHeight="1">
      <c r="E197" s="221">
        <v>183</v>
      </c>
      <c r="F197" s="499" t="s">
        <v>1258</v>
      </c>
      <c r="G197" s="500" t="s">
        <v>1523</v>
      </c>
      <c r="H197" s="51">
        <v>4600</v>
      </c>
      <c r="I197" s="51"/>
      <c r="J197" s="51"/>
      <c r="K197" s="501">
        <f>+IFERROR(IF(COUNT(H197:J197),ROUND(SUM(H197:J197),0),""),"")</f>
        <v>4600</v>
      </c>
      <c r="L197" s="55">
        <f>+IFERROR(IF(COUNT(K197),ROUND(K197/'Shareholding Pattern'!$L$57*100,2),""),0)</f>
        <v>0.04</v>
      </c>
      <c r="M197" s="233">
        <f>IF(H197="","",H197)</f>
        <v>4600</v>
      </c>
      <c r="N197" s="233"/>
      <c r="O197" s="318">
        <f>+IFERROR(IF(COUNT(M197:N197),ROUND(SUM(M197,N197),2),""),"")</f>
        <v>4600</v>
      </c>
      <c r="P197" s="55">
        <f>+IFERROR(IF(COUNT(O197),ROUND(O197/('Shareholding Pattern'!$P$58)*100,2),""),0)</f>
        <v>0.04</v>
      </c>
      <c r="Q197" s="51"/>
      <c r="R197" s="51"/>
      <c r="S197" s="501" t="str">
        <f>+IFERROR(IF(COUNT(Q197:R197),ROUND(SUM(Q197:R197),0),""),"")</f>
        <v/>
      </c>
      <c r="T197" s="17">
        <f>+IFERROR(IF(COUNT(K197,S197),ROUND(SUM(S197,K197)/SUM('Shareholding Pattern'!$L$57,'Shareholding Pattern'!$T$57)*100,2),""),0)</f>
        <v>0.04</v>
      </c>
      <c r="U197" s="51"/>
      <c r="V197" s="318" t="str">
        <f>+IFERROR(IF(COUNT(U197),ROUND(SUM(U197)/SUM(K197)*100,2),""),0)</f>
        <v/>
      </c>
      <c r="W197" s="51"/>
      <c r="X197" s="318" t="str">
        <f>+IFERROR(IF(COUNT(W197),ROUND(SUM(W197)/SUM(K197)*100,2),""),0)</f>
        <v/>
      </c>
      <c r="Y197" s="51">
        <v>0</v>
      </c>
      <c r="Z197" s="316"/>
      <c r="AA197" s="11"/>
      <c r="AB197" s="11"/>
      <c r="AC197" s="11">
        <f>IF(SUM(H197:Y197)&gt;0,1,0)</f>
        <v>1</v>
      </c>
    </row>
    <row r="198" spans="5:29" ht="24.75" customHeight="1">
      <c r="E198" s="221">
        <v>184</v>
      </c>
      <c r="F198" s="499" t="s">
        <v>1259</v>
      </c>
      <c r="G198" s="500" t="s">
        <v>1524</v>
      </c>
      <c r="H198" s="51">
        <v>4400</v>
      </c>
      <c r="I198" s="51"/>
      <c r="J198" s="51"/>
      <c r="K198" s="501">
        <f>+IFERROR(IF(COUNT(H198:J198),ROUND(SUM(H198:J198),0),""),"")</f>
        <v>4400</v>
      </c>
      <c r="L198" s="55">
        <f>+IFERROR(IF(COUNT(K198),ROUND(K198/'Shareholding Pattern'!$L$57*100,2),""),0)</f>
        <v>0.04</v>
      </c>
      <c r="M198" s="233">
        <f>IF(H198="","",H198)</f>
        <v>4400</v>
      </c>
      <c r="N198" s="233"/>
      <c r="O198" s="318">
        <f>+IFERROR(IF(COUNT(M198:N198),ROUND(SUM(M198,N198),2),""),"")</f>
        <v>4400</v>
      </c>
      <c r="P198" s="55">
        <f>+IFERROR(IF(COUNT(O198),ROUND(O198/('Shareholding Pattern'!$P$58)*100,2),""),0)</f>
        <v>0.04</v>
      </c>
      <c r="Q198" s="51"/>
      <c r="R198" s="51"/>
      <c r="S198" s="501" t="str">
        <f>+IFERROR(IF(COUNT(Q198:R198),ROUND(SUM(Q198:R198),0),""),"")</f>
        <v/>
      </c>
      <c r="T198" s="17">
        <f>+IFERROR(IF(COUNT(K198,S198),ROUND(SUM(S198,K198)/SUM('Shareholding Pattern'!$L$57,'Shareholding Pattern'!$T$57)*100,2),""),0)</f>
        <v>0.04</v>
      </c>
      <c r="U198" s="51"/>
      <c r="V198" s="318" t="str">
        <f>+IFERROR(IF(COUNT(U198),ROUND(SUM(U198)/SUM(K198)*100,2),""),0)</f>
        <v/>
      </c>
      <c r="W198" s="51"/>
      <c r="X198" s="318" t="str">
        <f>+IFERROR(IF(COUNT(W198),ROUND(SUM(W198)/SUM(K198)*100,2),""),0)</f>
        <v/>
      </c>
      <c r="Y198" s="51">
        <v>0</v>
      </c>
      <c r="Z198" s="316"/>
      <c r="AA198" s="11"/>
      <c r="AB198" s="11"/>
      <c r="AC198" s="11">
        <f>IF(SUM(H198:Y198)&gt;0,1,0)</f>
        <v>1</v>
      </c>
    </row>
    <row r="199" spans="5:29" ht="24.75" customHeight="1">
      <c r="E199" s="221">
        <v>185</v>
      </c>
      <c r="F199" s="499" t="s">
        <v>1260</v>
      </c>
      <c r="G199" s="500" t="s">
        <v>1525</v>
      </c>
      <c r="H199" s="51">
        <v>4000</v>
      </c>
      <c r="I199" s="51"/>
      <c r="J199" s="51"/>
      <c r="K199" s="501">
        <f>+IFERROR(IF(COUNT(H199:J199),ROUND(SUM(H199:J199),0),""),"")</f>
        <v>4000</v>
      </c>
      <c r="L199" s="55">
        <f>+IFERROR(IF(COUNT(K199),ROUND(K199/'Shareholding Pattern'!$L$57*100,2),""),0)</f>
        <v>0.03</v>
      </c>
      <c r="M199" s="233">
        <f>IF(H199="","",H199)</f>
        <v>4000</v>
      </c>
      <c r="N199" s="233"/>
      <c r="O199" s="318">
        <f>+IFERROR(IF(COUNT(M199:N199),ROUND(SUM(M199,N199),2),""),"")</f>
        <v>4000</v>
      </c>
      <c r="P199" s="55">
        <f>+IFERROR(IF(COUNT(O199),ROUND(O199/('Shareholding Pattern'!$P$58)*100,2),""),0)</f>
        <v>0.03</v>
      </c>
      <c r="Q199" s="51"/>
      <c r="R199" s="51"/>
      <c r="S199" s="501" t="str">
        <f>+IFERROR(IF(COUNT(Q199:R199),ROUND(SUM(Q199:R199),0),""),"")</f>
        <v/>
      </c>
      <c r="T199" s="17">
        <f>+IFERROR(IF(COUNT(K199,S199),ROUND(SUM(S199,K199)/SUM('Shareholding Pattern'!$L$57,'Shareholding Pattern'!$T$57)*100,2),""),0)</f>
        <v>0.03</v>
      </c>
      <c r="U199" s="51"/>
      <c r="V199" s="318" t="str">
        <f>+IFERROR(IF(COUNT(U199),ROUND(SUM(U199)/SUM(K199)*100,2),""),0)</f>
        <v/>
      </c>
      <c r="W199" s="51"/>
      <c r="X199" s="318" t="str">
        <f>+IFERROR(IF(COUNT(W199),ROUND(SUM(W199)/SUM(K199)*100,2),""),0)</f>
        <v/>
      </c>
      <c r="Y199" s="51">
        <v>0</v>
      </c>
      <c r="Z199" s="316"/>
      <c r="AA199" s="11"/>
      <c r="AB199" s="11"/>
      <c r="AC199" s="11">
        <f>IF(SUM(H199:Y199)&gt;0,1,0)</f>
        <v>1</v>
      </c>
    </row>
    <row r="200" spans="5:29" ht="24.75" customHeight="1">
      <c r="E200" s="221">
        <v>186</v>
      </c>
      <c r="F200" s="499" t="s">
        <v>1261</v>
      </c>
      <c r="G200" s="500" t="s">
        <v>1526</v>
      </c>
      <c r="H200" s="51">
        <v>4600</v>
      </c>
      <c r="I200" s="51"/>
      <c r="J200" s="51"/>
      <c r="K200" s="501">
        <f>+IFERROR(IF(COUNT(H200:J200),ROUND(SUM(H200:J200),0),""),"")</f>
        <v>4600</v>
      </c>
      <c r="L200" s="55">
        <f>+IFERROR(IF(COUNT(K200),ROUND(K200/'Shareholding Pattern'!$L$57*100,2),""),0)</f>
        <v>0.04</v>
      </c>
      <c r="M200" s="233">
        <f>IF(H200="","",H200)</f>
        <v>4600</v>
      </c>
      <c r="N200" s="233"/>
      <c r="O200" s="318">
        <f>+IFERROR(IF(COUNT(M200:N200),ROUND(SUM(M200,N200),2),""),"")</f>
        <v>4600</v>
      </c>
      <c r="P200" s="55">
        <f>+IFERROR(IF(COUNT(O200),ROUND(O200/('Shareholding Pattern'!$P$58)*100,2),""),0)</f>
        <v>0.04</v>
      </c>
      <c r="Q200" s="51"/>
      <c r="R200" s="51"/>
      <c r="S200" s="501" t="str">
        <f>+IFERROR(IF(COUNT(Q200:R200),ROUND(SUM(Q200:R200),0),""),"")</f>
        <v/>
      </c>
      <c r="T200" s="17">
        <f>+IFERROR(IF(COUNT(K200,S200),ROUND(SUM(S200,K200)/SUM('Shareholding Pattern'!$L$57,'Shareholding Pattern'!$T$57)*100,2),""),0)</f>
        <v>0.04</v>
      </c>
      <c r="U200" s="51"/>
      <c r="V200" s="318" t="str">
        <f>+IFERROR(IF(COUNT(U200),ROUND(SUM(U200)/SUM(K200)*100,2),""),0)</f>
        <v/>
      </c>
      <c r="W200" s="51"/>
      <c r="X200" s="318" t="str">
        <f>+IFERROR(IF(COUNT(W200),ROUND(SUM(W200)/SUM(K200)*100,2),""),0)</f>
        <v/>
      </c>
      <c r="Y200" s="51">
        <v>0</v>
      </c>
      <c r="Z200" s="316"/>
      <c r="AA200" s="11"/>
      <c r="AB200" s="11"/>
      <c r="AC200" s="11">
        <f>IF(SUM(H200:Y200)&gt;0,1,0)</f>
        <v>1</v>
      </c>
    </row>
    <row r="201" spans="5:29" ht="24.75" customHeight="1">
      <c r="E201" s="221">
        <v>187</v>
      </c>
      <c r="F201" s="499" t="s">
        <v>1262</v>
      </c>
      <c r="G201" s="500" t="s">
        <v>1527</v>
      </c>
      <c r="H201" s="51">
        <v>4000</v>
      </c>
      <c r="I201" s="51"/>
      <c r="J201" s="51"/>
      <c r="K201" s="501">
        <f>+IFERROR(IF(COUNT(H201:J201),ROUND(SUM(H201:J201),0),""),"")</f>
        <v>4000</v>
      </c>
      <c r="L201" s="55">
        <f>+IFERROR(IF(COUNT(K201),ROUND(K201/'Shareholding Pattern'!$L$57*100,2),""),0)</f>
        <v>0.03</v>
      </c>
      <c r="M201" s="233">
        <f>IF(H201="","",H201)</f>
        <v>4000</v>
      </c>
      <c r="N201" s="233"/>
      <c r="O201" s="318">
        <f>+IFERROR(IF(COUNT(M201:N201),ROUND(SUM(M201,N201),2),""),"")</f>
        <v>4000</v>
      </c>
      <c r="P201" s="55">
        <f>+IFERROR(IF(COUNT(O201),ROUND(O201/('Shareholding Pattern'!$P$58)*100,2),""),0)</f>
        <v>0.03</v>
      </c>
      <c r="Q201" s="51"/>
      <c r="R201" s="51"/>
      <c r="S201" s="501" t="str">
        <f>+IFERROR(IF(COUNT(Q201:R201),ROUND(SUM(Q201:R201),0),""),"")</f>
        <v/>
      </c>
      <c r="T201" s="17">
        <f>+IFERROR(IF(COUNT(K201,S201),ROUND(SUM(S201,K201)/SUM('Shareholding Pattern'!$L$57,'Shareholding Pattern'!$T$57)*100,2),""),0)</f>
        <v>0.03</v>
      </c>
      <c r="U201" s="51"/>
      <c r="V201" s="318" t="str">
        <f>+IFERROR(IF(COUNT(U201),ROUND(SUM(U201)/SUM(K201)*100,2),""),0)</f>
        <v/>
      </c>
      <c r="W201" s="51"/>
      <c r="X201" s="318" t="str">
        <f>+IFERROR(IF(COUNT(W201),ROUND(SUM(W201)/SUM(K201)*100,2),""),0)</f>
        <v/>
      </c>
      <c r="Y201" s="51">
        <v>0</v>
      </c>
      <c r="Z201" s="316"/>
      <c r="AA201" s="11"/>
      <c r="AB201" s="11"/>
      <c r="AC201" s="11">
        <f>IF(SUM(H201:Y201)&gt;0,1,0)</f>
        <v>1</v>
      </c>
    </row>
    <row r="202" spans="5:29" ht="24.75" customHeight="1">
      <c r="E202" s="221">
        <v>188</v>
      </c>
      <c r="F202" s="499" t="s">
        <v>1263</v>
      </c>
      <c r="G202" s="500" t="s">
        <v>1528</v>
      </c>
      <c r="H202" s="51">
        <v>4000</v>
      </c>
      <c r="I202" s="51"/>
      <c r="J202" s="51"/>
      <c r="K202" s="501">
        <f>+IFERROR(IF(COUNT(H202:J202),ROUND(SUM(H202:J202),0),""),"")</f>
        <v>4000</v>
      </c>
      <c r="L202" s="55">
        <f>+IFERROR(IF(COUNT(K202),ROUND(K202/'Shareholding Pattern'!$L$57*100,2),""),0)</f>
        <v>0.03</v>
      </c>
      <c r="M202" s="233">
        <f>IF(H202="","",H202)</f>
        <v>4000</v>
      </c>
      <c r="N202" s="233"/>
      <c r="O202" s="318">
        <f>+IFERROR(IF(COUNT(M202:N202),ROUND(SUM(M202,N202),2),""),"")</f>
        <v>4000</v>
      </c>
      <c r="P202" s="55">
        <f>+IFERROR(IF(COUNT(O202),ROUND(O202/('Shareholding Pattern'!$P$58)*100,2),""),0)</f>
        <v>0.03</v>
      </c>
      <c r="Q202" s="51"/>
      <c r="R202" s="51"/>
      <c r="S202" s="501" t="str">
        <f>+IFERROR(IF(COUNT(Q202:R202),ROUND(SUM(Q202:R202),0),""),"")</f>
        <v/>
      </c>
      <c r="T202" s="17">
        <f>+IFERROR(IF(COUNT(K202,S202),ROUND(SUM(S202,K202)/SUM('Shareholding Pattern'!$L$57,'Shareholding Pattern'!$T$57)*100,2),""),0)</f>
        <v>0.03</v>
      </c>
      <c r="U202" s="51"/>
      <c r="V202" s="318" t="str">
        <f>+IFERROR(IF(COUNT(U202),ROUND(SUM(U202)/SUM(K202)*100,2),""),0)</f>
        <v/>
      </c>
      <c r="W202" s="51"/>
      <c r="X202" s="318" t="str">
        <f>+IFERROR(IF(COUNT(W202),ROUND(SUM(W202)/SUM(K202)*100,2),""),0)</f>
        <v/>
      </c>
      <c r="Y202" s="51">
        <v>0</v>
      </c>
      <c r="Z202" s="316"/>
      <c r="AA202" s="11"/>
      <c r="AB202" s="11"/>
      <c r="AC202" s="11">
        <f>IF(SUM(H202:Y202)&gt;0,1,0)</f>
        <v>1</v>
      </c>
    </row>
    <row r="203" spans="5:29" ht="24.75" customHeight="1">
      <c r="E203" s="221">
        <v>189</v>
      </c>
      <c r="F203" s="499" t="s">
        <v>1264</v>
      </c>
      <c r="G203" s="500" t="s">
        <v>1529</v>
      </c>
      <c r="H203" s="51">
        <v>4000</v>
      </c>
      <c r="I203" s="51"/>
      <c r="J203" s="51"/>
      <c r="K203" s="501">
        <f>+IFERROR(IF(COUNT(H203:J203),ROUND(SUM(H203:J203),0),""),"")</f>
        <v>4000</v>
      </c>
      <c r="L203" s="55">
        <f>+IFERROR(IF(COUNT(K203),ROUND(K203/'Shareholding Pattern'!$L$57*100,2),""),0)</f>
        <v>0.03</v>
      </c>
      <c r="M203" s="233">
        <f>IF(H203="","",H203)</f>
        <v>4000</v>
      </c>
      <c r="N203" s="233"/>
      <c r="O203" s="318">
        <f>+IFERROR(IF(COUNT(M203:N203),ROUND(SUM(M203,N203),2),""),"")</f>
        <v>4000</v>
      </c>
      <c r="P203" s="55">
        <f>+IFERROR(IF(COUNT(O203),ROUND(O203/('Shareholding Pattern'!$P$58)*100,2),""),0)</f>
        <v>0.03</v>
      </c>
      <c r="Q203" s="51"/>
      <c r="R203" s="51"/>
      <c r="S203" s="501" t="str">
        <f>+IFERROR(IF(COUNT(Q203:R203),ROUND(SUM(Q203:R203),0),""),"")</f>
        <v/>
      </c>
      <c r="T203" s="17">
        <f>+IFERROR(IF(COUNT(K203,S203),ROUND(SUM(S203,K203)/SUM('Shareholding Pattern'!$L$57,'Shareholding Pattern'!$T$57)*100,2),""),0)</f>
        <v>0.03</v>
      </c>
      <c r="U203" s="51"/>
      <c r="V203" s="318" t="str">
        <f>+IFERROR(IF(COUNT(U203),ROUND(SUM(U203)/SUM(K203)*100,2),""),0)</f>
        <v/>
      </c>
      <c r="W203" s="51"/>
      <c r="X203" s="318" t="str">
        <f>+IFERROR(IF(COUNT(W203),ROUND(SUM(W203)/SUM(K203)*100,2),""),0)</f>
        <v/>
      </c>
      <c r="Y203" s="51">
        <v>0</v>
      </c>
      <c r="Z203" s="316"/>
      <c r="AA203" s="11"/>
      <c r="AB203" s="11"/>
      <c r="AC203" s="11">
        <f>IF(SUM(H203:Y203)&gt;0,1,0)</f>
        <v>1</v>
      </c>
    </row>
    <row r="204" spans="5:29" ht="24.75" customHeight="1">
      <c r="E204" s="221">
        <v>190</v>
      </c>
      <c r="F204" s="499" t="s">
        <v>1265</v>
      </c>
      <c r="G204" s="500" t="s">
        <v>1530</v>
      </c>
      <c r="H204" s="51">
        <v>4000</v>
      </c>
      <c r="I204" s="51"/>
      <c r="J204" s="51"/>
      <c r="K204" s="501">
        <f>+IFERROR(IF(COUNT(H204:J204),ROUND(SUM(H204:J204),0),""),"")</f>
        <v>4000</v>
      </c>
      <c r="L204" s="55">
        <f>+IFERROR(IF(COUNT(K204),ROUND(K204/'Shareholding Pattern'!$L$57*100,2),""),0)</f>
        <v>0.03</v>
      </c>
      <c r="M204" s="233">
        <f>IF(H204="","",H204)</f>
        <v>4000</v>
      </c>
      <c r="N204" s="233"/>
      <c r="O204" s="318">
        <f>+IFERROR(IF(COUNT(M204:N204),ROUND(SUM(M204,N204),2),""),"")</f>
        <v>4000</v>
      </c>
      <c r="P204" s="55">
        <f>+IFERROR(IF(COUNT(O204),ROUND(O204/('Shareholding Pattern'!$P$58)*100,2),""),0)</f>
        <v>0.03</v>
      </c>
      <c r="Q204" s="51"/>
      <c r="R204" s="51"/>
      <c r="S204" s="501" t="str">
        <f>+IFERROR(IF(COUNT(Q204:R204),ROUND(SUM(Q204:R204),0),""),"")</f>
        <v/>
      </c>
      <c r="T204" s="17">
        <f>+IFERROR(IF(COUNT(K204,S204),ROUND(SUM(S204,K204)/SUM('Shareholding Pattern'!$L$57,'Shareholding Pattern'!$T$57)*100,2),""),0)</f>
        <v>0.03</v>
      </c>
      <c r="U204" s="51"/>
      <c r="V204" s="318" t="str">
        <f>+IFERROR(IF(COUNT(U204),ROUND(SUM(U204)/SUM(K204)*100,2),""),0)</f>
        <v/>
      </c>
      <c r="W204" s="51"/>
      <c r="X204" s="318" t="str">
        <f>+IFERROR(IF(COUNT(W204),ROUND(SUM(W204)/SUM(K204)*100,2),""),0)</f>
        <v/>
      </c>
      <c r="Y204" s="51">
        <v>0</v>
      </c>
      <c r="Z204" s="316"/>
      <c r="AA204" s="11"/>
      <c r="AB204" s="11"/>
      <c r="AC204" s="11">
        <f>IF(SUM(H204:Y204)&gt;0,1,0)</f>
        <v>1</v>
      </c>
    </row>
    <row r="205" spans="5:29" ht="24.75" customHeight="1">
      <c r="E205" s="221">
        <v>191</v>
      </c>
      <c r="F205" s="499" t="s">
        <v>1266</v>
      </c>
      <c r="G205" s="500" t="s">
        <v>1531</v>
      </c>
      <c r="H205" s="51">
        <v>4000</v>
      </c>
      <c r="I205" s="51"/>
      <c r="J205" s="51"/>
      <c r="K205" s="501">
        <f>+IFERROR(IF(COUNT(H205:J205),ROUND(SUM(H205:J205),0),""),"")</f>
        <v>4000</v>
      </c>
      <c r="L205" s="55">
        <f>+IFERROR(IF(COUNT(K205),ROUND(K205/'Shareholding Pattern'!$L$57*100,2),""),0)</f>
        <v>0.03</v>
      </c>
      <c r="M205" s="233">
        <f>IF(H205="","",H205)</f>
        <v>4000</v>
      </c>
      <c r="N205" s="233"/>
      <c r="O205" s="318">
        <f>+IFERROR(IF(COUNT(M205:N205),ROUND(SUM(M205,N205),2),""),"")</f>
        <v>4000</v>
      </c>
      <c r="P205" s="55">
        <f>+IFERROR(IF(COUNT(O205),ROUND(O205/('Shareholding Pattern'!$P$58)*100,2),""),0)</f>
        <v>0.03</v>
      </c>
      <c r="Q205" s="51"/>
      <c r="R205" s="51"/>
      <c r="S205" s="501" t="str">
        <f>+IFERROR(IF(COUNT(Q205:R205),ROUND(SUM(Q205:R205),0),""),"")</f>
        <v/>
      </c>
      <c r="T205" s="17">
        <f>+IFERROR(IF(COUNT(K205,S205),ROUND(SUM(S205,K205)/SUM('Shareholding Pattern'!$L$57,'Shareholding Pattern'!$T$57)*100,2),""),0)</f>
        <v>0.03</v>
      </c>
      <c r="U205" s="51"/>
      <c r="V205" s="318" t="str">
        <f>+IFERROR(IF(COUNT(U205),ROUND(SUM(U205)/SUM(K205)*100,2),""),0)</f>
        <v/>
      </c>
      <c r="W205" s="51"/>
      <c r="X205" s="318" t="str">
        <f>+IFERROR(IF(COUNT(W205),ROUND(SUM(W205)/SUM(K205)*100,2),""),0)</f>
        <v/>
      </c>
      <c r="Y205" s="51">
        <v>0</v>
      </c>
      <c r="Z205" s="316"/>
      <c r="AA205" s="11"/>
      <c r="AB205" s="11"/>
      <c r="AC205" s="11">
        <f>IF(SUM(H205:Y205)&gt;0,1,0)</f>
        <v>1</v>
      </c>
    </row>
    <row r="206" spans="5:29" ht="24.75" customHeight="1">
      <c r="E206" s="221">
        <v>192</v>
      </c>
      <c r="F206" s="499" t="s">
        <v>1267</v>
      </c>
      <c r="G206" s="500" t="s">
        <v>1532</v>
      </c>
      <c r="H206" s="51">
        <v>4000</v>
      </c>
      <c r="I206" s="51"/>
      <c r="J206" s="51"/>
      <c r="K206" s="501">
        <f>+IFERROR(IF(COUNT(H206:J206),ROUND(SUM(H206:J206),0),""),"")</f>
        <v>4000</v>
      </c>
      <c r="L206" s="55">
        <f>+IFERROR(IF(COUNT(K206),ROUND(K206/'Shareholding Pattern'!$L$57*100,2),""),0)</f>
        <v>0.03</v>
      </c>
      <c r="M206" s="233">
        <f>IF(H206="","",H206)</f>
        <v>4000</v>
      </c>
      <c r="N206" s="233"/>
      <c r="O206" s="318">
        <f>+IFERROR(IF(COUNT(M206:N206),ROUND(SUM(M206,N206),2),""),"")</f>
        <v>4000</v>
      </c>
      <c r="P206" s="55">
        <f>+IFERROR(IF(COUNT(O206),ROUND(O206/('Shareholding Pattern'!$P$58)*100,2),""),0)</f>
        <v>0.03</v>
      </c>
      <c r="Q206" s="51"/>
      <c r="R206" s="51"/>
      <c r="S206" s="501" t="str">
        <f>+IFERROR(IF(COUNT(Q206:R206),ROUND(SUM(Q206:R206),0),""),"")</f>
        <v/>
      </c>
      <c r="T206" s="17">
        <f>+IFERROR(IF(COUNT(K206,S206),ROUND(SUM(S206,K206)/SUM('Shareholding Pattern'!$L$57,'Shareholding Pattern'!$T$57)*100,2),""),0)</f>
        <v>0.03</v>
      </c>
      <c r="U206" s="51"/>
      <c r="V206" s="318" t="str">
        <f>+IFERROR(IF(COUNT(U206),ROUND(SUM(U206)/SUM(K206)*100,2),""),0)</f>
        <v/>
      </c>
      <c r="W206" s="51"/>
      <c r="X206" s="318" t="str">
        <f>+IFERROR(IF(COUNT(W206),ROUND(SUM(W206)/SUM(K206)*100,2),""),0)</f>
        <v/>
      </c>
      <c r="Y206" s="51">
        <v>0</v>
      </c>
      <c r="Z206" s="316"/>
      <c r="AA206" s="11"/>
      <c r="AB206" s="11"/>
      <c r="AC206" s="11">
        <f>IF(SUM(H206:Y206)&gt;0,1,0)</f>
        <v>1</v>
      </c>
    </row>
    <row r="207" spans="5:29" ht="24.75" customHeight="1">
      <c r="E207" s="221">
        <v>193</v>
      </c>
      <c r="F207" s="499" t="s">
        <v>1268</v>
      </c>
      <c r="G207" s="500" t="s">
        <v>1533</v>
      </c>
      <c r="H207" s="51">
        <v>4000</v>
      </c>
      <c r="I207" s="51"/>
      <c r="J207" s="51"/>
      <c r="K207" s="501">
        <f>+IFERROR(IF(COUNT(H207:J207),ROUND(SUM(H207:J207),0),""),"")</f>
        <v>4000</v>
      </c>
      <c r="L207" s="55">
        <f>+IFERROR(IF(COUNT(K207),ROUND(K207/'Shareholding Pattern'!$L$57*100,2),""),0)</f>
        <v>0.03</v>
      </c>
      <c r="M207" s="233">
        <f>IF(H207="","",H207)</f>
        <v>4000</v>
      </c>
      <c r="N207" s="233"/>
      <c r="O207" s="318">
        <f>+IFERROR(IF(COUNT(M207:N207),ROUND(SUM(M207,N207),2),""),"")</f>
        <v>4000</v>
      </c>
      <c r="P207" s="55">
        <f>+IFERROR(IF(COUNT(O207),ROUND(O207/('Shareholding Pattern'!$P$58)*100,2),""),0)</f>
        <v>0.03</v>
      </c>
      <c r="Q207" s="51"/>
      <c r="R207" s="51"/>
      <c r="S207" s="501" t="str">
        <f>+IFERROR(IF(COUNT(Q207:R207),ROUND(SUM(Q207:R207),0),""),"")</f>
        <v/>
      </c>
      <c r="T207" s="17">
        <f>+IFERROR(IF(COUNT(K207,S207),ROUND(SUM(S207,K207)/SUM('Shareholding Pattern'!$L$57,'Shareholding Pattern'!$T$57)*100,2),""),0)</f>
        <v>0.03</v>
      </c>
      <c r="U207" s="51"/>
      <c r="V207" s="318" t="str">
        <f>+IFERROR(IF(COUNT(U207),ROUND(SUM(U207)/SUM(K207)*100,2),""),0)</f>
        <v/>
      </c>
      <c r="W207" s="51"/>
      <c r="X207" s="318" t="str">
        <f>+IFERROR(IF(COUNT(W207),ROUND(SUM(W207)/SUM(K207)*100,2),""),0)</f>
        <v/>
      </c>
      <c r="Y207" s="51">
        <v>0</v>
      </c>
      <c r="Z207" s="316"/>
      <c r="AA207" s="11"/>
      <c r="AB207" s="11"/>
      <c r="AC207" s="11">
        <f>IF(SUM(H207:Y207)&gt;0,1,0)</f>
        <v>1</v>
      </c>
    </row>
    <row r="208" spans="5:29" ht="24.75" customHeight="1">
      <c r="E208" s="221">
        <v>194</v>
      </c>
      <c r="F208" s="499" t="s">
        <v>1269</v>
      </c>
      <c r="G208" s="500" t="s">
        <v>1534</v>
      </c>
      <c r="H208" s="51">
        <v>2000</v>
      </c>
      <c r="I208" s="51"/>
      <c r="J208" s="51"/>
      <c r="K208" s="501">
        <f>+IFERROR(IF(COUNT(H208:J208),ROUND(SUM(H208:J208),0),""),"")</f>
        <v>2000</v>
      </c>
      <c r="L208" s="55">
        <f>+IFERROR(IF(COUNT(K208),ROUND(K208/'Shareholding Pattern'!$L$57*100,2),""),0)</f>
        <v>0.02</v>
      </c>
      <c r="M208" s="233">
        <f>IF(H208="","",H208)</f>
        <v>2000</v>
      </c>
      <c r="N208" s="233"/>
      <c r="O208" s="318">
        <f>+IFERROR(IF(COUNT(M208:N208),ROUND(SUM(M208,N208),2),""),"")</f>
        <v>2000</v>
      </c>
      <c r="P208" s="55">
        <f>+IFERROR(IF(COUNT(O208),ROUND(O208/('Shareholding Pattern'!$P$58)*100,2),""),0)</f>
        <v>0.02</v>
      </c>
      <c r="Q208" s="51"/>
      <c r="R208" s="51"/>
      <c r="S208" s="501" t="str">
        <f>+IFERROR(IF(COUNT(Q208:R208),ROUND(SUM(Q208:R208),0),""),"")</f>
        <v/>
      </c>
      <c r="T208" s="17">
        <f>+IFERROR(IF(COUNT(K208,S208),ROUND(SUM(S208,K208)/SUM('Shareholding Pattern'!$L$57,'Shareholding Pattern'!$T$57)*100,2),""),0)</f>
        <v>0.02</v>
      </c>
      <c r="U208" s="51"/>
      <c r="V208" s="318" t="str">
        <f>+IFERROR(IF(COUNT(U208),ROUND(SUM(U208)/SUM(K208)*100,2),""),0)</f>
        <v/>
      </c>
      <c r="W208" s="51"/>
      <c r="X208" s="318" t="str">
        <f>+IFERROR(IF(COUNT(W208),ROUND(SUM(W208)/SUM(K208)*100,2),""),0)</f>
        <v/>
      </c>
      <c r="Y208" s="51">
        <v>0</v>
      </c>
      <c r="Z208" s="316"/>
      <c r="AA208" s="11"/>
      <c r="AB208" s="11"/>
      <c r="AC208" s="11">
        <f>IF(SUM(H208:Y208)&gt;0,1,0)</f>
        <v>1</v>
      </c>
    </row>
    <row r="209" spans="5:29" ht="24.75" customHeight="1">
      <c r="E209" s="221">
        <v>195</v>
      </c>
      <c r="F209" s="499" t="s">
        <v>1270</v>
      </c>
      <c r="G209" s="500" t="s">
        <v>1535</v>
      </c>
      <c r="H209" s="51">
        <v>4000</v>
      </c>
      <c r="I209" s="51"/>
      <c r="J209" s="51"/>
      <c r="K209" s="501">
        <f>+IFERROR(IF(COUNT(H209:J209),ROUND(SUM(H209:J209),0),""),"")</f>
        <v>4000</v>
      </c>
      <c r="L209" s="55">
        <f>+IFERROR(IF(COUNT(K209),ROUND(K209/'Shareholding Pattern'!$L$57*100,2),""),0)</f>
        <v>0.03</v>
      </c>
      <c r="M209" s="233">
        <f>IF(H209="","",H209)</f>
        <v>4000</v>
      </c>
      <c r="N209" s="233"/>
      <c r="O209" s="318">
        <f>+IFERROR(IF(COUNT(M209:N209),ROUND(SUM(M209,N209),2),""),"")</f>
        <v>4000</v>
      </c>
      <c r="P209" s="55">
        <f>+IFERROR(IF(COUNT(O209),ROUND(O209/('Shareholding Pattern'!$P$58)*100,2),""),0)</f>
        <v>0.03</v>
      </c>
      <c r="Q209" s="51"/>
      <c r="R209" s="51"/>
      <c r="S209" s="501" t="str">
        <f>+IFERROR(IF(COUNT(Q209:R209),ROUND(SUM(Q209:R209),0),""),"")</f>
        <v/>
      </c>
      <c r="T209" s="17">
        <f>+IFERROR(IF(COUNT(K209,S209),ROUND(SUM(S209,K209)/SUM('Shareholding Pattern'!$L$57,'Shareholding Pattern'!$T$57)*100,2),""),0)</f>
        <v>0.03</v>
      </c>
      <c r="U209" s="51"/>
      <c r="V209" s="318" t="str">
        <f>+IFERROR(IF(COUNT(U209),ROUND(SUM(U209)/SUM(K209)*100,2),""),0)</f>
        <v/>
      </c>
      <c r="W209" s="51"/>
      <c r="X209" s="318" t="str">
        <f>+IFERROR(IF(COUNT(W209),ROUND(SUM(W209)/SUM(K209)*100,2),""),0)</f>
        <v/>
      </c>
      <c r="Y209" s="51">
        <v>0</v>
      </c>
      <c r="Z209" s="316"/>
      <c r="AA209" s="11"/>
      <c r="AB209" s="11"/>
      <c r="AC209" s="11">
        <f>IF(SUM(H209:Y209)&gt;0,1,0)</f>
        <v>1</v>
      </c>
    </row>
    <row r="210" spans="5:29" ht="24.75" customHeight="1">
      <c r="E210" s="221">
        <v>196</v>
      </c>
      <c r="F210" s="499" t="s">
        <v>1271</v>
      </c>
      <c r="G210" s="500" t="s">
        <v>1536</v>
      </c>
      <c r="H210" s="51">
        <v>3000</v>
      </c>
      <c r="I210" s="51"/>
      <c r="J210" s="51"/>
      <c r="K210" s="501">
        <f>+IFERROR(IF(COUNT(H210:J210),ROUND(SUM(H210:J210),0),""),"")</f>
        <v>3000</v>
      </c>
      <c r="L210" s="55">
        <f>+IFERROR(IF(COUNT(K210),ROUND(K210/'Shareholding Pattern'!$L$57*100,2),""),0)</f>
        <v>0.03</v>
      </c>
      <c r="M210" s="233">
        <f>IF(H210="","",H210)</f>
        <v>3000</v>
      </c>
      <c r="N210" s="233"/>
      <c r="O210" s="318">
        <f>+IFERROR(IF(COUNT(M210:N210),ROUND(SUM(M210,N210),2),""),"")</f>
        <v>3000</v>
      </c>
      <c r="P210" s="55">
        <f>+IFERROR(IF(COUNT(O210),ROUND(O210/('Shareholding Pattern'!$P$58)*100,2),""),0)</f>
        <v>0.03</v>
      </c>
      <c r="Q210" s="51"/>
      <c r="R210" s="51"/>
      <c r="S210" s="501" t="str">
        <f>+IFERROR(IF(COUNT(Q210:R210),ROUND(SUM(Q210:R210),0),""),"")</f>
        <v/>
      </c>
      <c r="T210" s="17">
        <f>+IFERROR(IF(COUNT(K210,S210),ROUND(SUM(S210,K210)/SUM('Shareholding Pattern'!$L$57,'Shareholding Pattern'!$T$57)*100,2),""),0)</f>
        <v>0.03</v>
      </c>
      <c r="U210" s="51"/>
      <c r="V210" s="318" t="str">
        <f>+IFERROR(IF(COUNT(U210),ROUND(SUM(U210)/SUM(K210)*100,2),""),0)</f>
        <v/>
      </c>
      <c r="W210" s="51"/>
      <c r="X210" s="318" t="str">
        <f>+IFERROR(IF(COUNT(W210),ROUND(SUM(W210)/SUM(K210)*100,2),""),0)</f>
        <v/>
      </c>
      <c r="Y210" s="51">
        <v>0</v>
      </c>
      <c r="Z210" s="316"/>
      <c r="AA210" s="11"/>
      <c r="AB210" s="11"/>
      <c r="AC210" s="11">
        <f>IF(SUM(H210:Y210)&gt;0,1,0)</f>
        <v>1</v>
      </c>
    </row>
    <row r="211" spans="5:29" ht="24.75" customHeight="1">
      <c r="E211" s="221">
        <v>197</v>
      </c>
      <c r="F211" s="499" t="s">
        <v>1272</v>
      </c>
      <c r="G211" s="500" t="s">
        <v>1537</v>
      </c>
      <c r="H211" s="51">
        <v>4000</v>
      </c>
      <c r="I211" s="51"/>
      <c r="J211" s="51"/>
      <c r="K211" s="501">
        <f>+IFERROR(IF(COUNT(H211:J211),ROUND(SUM(H211:J211),0),""),"")</f>
        <v>4000</v>
      </c>
      <c r="L211" s="55">
        <f>+IFERROR(IF(COUNT(K211),ROUND(K211/'Shareholding Pattern'!$L$57*100,2),""),0)</f>
        <v>0.03</v>
      </c>
      <c r="M211" s="233">
        <f>IF(H211="","",H211)</f>
        <v>4000</v>
      </c>
      <c r="N211" s="233"/>
      <c r="O211" s="318">
        <f>+IFERROR(IF(COUNT(M211:N211),ROUND(SUM(M211,N211),2),""),"")</f>
        <v>4000</v>
      </c>
      <c r="P211" s="55">
        <f>+IFERROR(IF(COUNT(O211),ROUND(O211/('Shareholding Pattern'!$P$58)*100,2),""),0)</f>
        <v>0.03</v>
      </c>
      <c r="Q211" s="51"/>
      <c r="R211" s="51"/>
      <c r="S211" s="501" t="str">
        <f>+IFERROR(IF(COUNT(Q211:R211),ROUND(SUM(Q211:R211),0),""),"")</f>
        <v/>
      </c>
      <c r="T211" s="17">
        <f>+IFERROR(IF(COUNT(K211,S211),ROUND(SUM(S211,K211)/SUM('Shareholding Pattern'!$L$57,'Shareholding Pattern'!$T$57)*100,2),""),0)</f>
        <v>0.03</v>
      </c>
      <c r="U211" s="51"/>
      <c r="V211" s="318" t="str">
        <f>+IFERROR(IF(COUNT(U211),ROUND(SUM(U211)/SUM(K211)*100,2),""),0)</f>
        <v/>
      </c>
      <c r="W211" s="51"/>
      <c r="X211" s="318" t="str">
        <f>+IFERROR(IF(COUNT(W211),ROUND(SUM(W211)/SUM(K211)*100,2),""),0)</f>
        <v/>
      </c>
      <c r="Y211" s="51">
        <v>0</v>
      </c>
      <c r="Z211" s="316"/>
      <c r="AA211" s="11"/>
      <c r="AB211" s="11"/>
      <c r="AC211" s="11">
        <f>IF(SUM(H211:Y211)&gt;0,1,0)</f>
        <v>1</v>
      </c>
    </row>
    <row r="212" spans="5:29" ht="24.75" customHeight="1">
      <c r="E212" s="221">
        <v>198</v>
      </c>
      <c r="F212" s="499" t="s">
        <v>1273</v>
      </c>
      <c r="G212" s="500" t="s">
        <v>1538</v>
      </c>
      <c r="H212" s="51">
        <v>4000</v>
      </c>
      <c r="I212" s="51"/>
      <c r="J212" s="51"/>
      <c r="K212" s="501">
        <f>+IFERROR(IF(COUNT(H212:J212),ROUND(SUM(H212:J212),0),""),"")</f>
        <v>4000</v>
      </c>
      <c r="L212" s="55">
        <f>+IFERROR(IF(COUNT(K212),ROUND(K212/'Shareholding Pattern'!$L$57*100,2),""),0)</f>
        <v>0.03</v>
      </c>
      <c r="M212" s="233">
        <f>IF(H212="","",H212)</f>
        <v>4000</v>
      </c>
      <c r="N212" s="233"/>
      <c r="O212" s="318">
        <f>+IFERROR(IF(COUNT(M212:N212),ROUND(SUM(M212,N212),2),""),"")</f>
        <v>4000</v>
      </c>
      <c r="P212" s="55">
        <f>+IFERROR(IF(COUNT(O212),ROUND(O212/('Shareholding Pattern'!$P$58)*100,2),""),0)</f>
        <v>0.03</v>
      </c>
      <c r="Q212" s="51"/>
      <c r="R212" s="51"/>
      <c r="S212" s="501" t="str">
        <f>+IFERROR(IF(COUNT(Q212:R212),ROUND(SUM(Q212:R212),0),""),"")</f>
        <v/>
      </c>
      <c r="T212" s="17">
        <f>+IFERROR(IF(COUNT(K212,S212),ROUND(SUM(S212,K212)/SUM('Shareholding Pattern'!$L$57,'Shareholding Pattern'!$T$57)*100,2),""),0)</f>
        <v>0.03</v>
      </c>
      <c r="U212" s="51"/>
      <c r="V212" s="318" t="str">
        <f>+IFERROR(IF(COUNT(U212),ROUND(SUM(U212)/SUM(K212)*100,2),""),0)</f>
        <v/>
      </c>
      <c r="W212" s="51"/>
      <c r="X212" s="318" t="str">
        <f>+IFERROR(IF(COUNT(W212),ROUND(SUM(W212)/SUM(K212)*100,2),""),0)</f>
        <v/>
      </c>
      <c r="Y212" s="51">
        <v>0</v>
      </c>
      <c r="Z212" s="316"/>
      <c r="AA212" s="11"/>
      <c r="AB212" s="11"/>
      <c r="AC212" s="11">
        <f>IF(SUM(H212:Y212)&gt;0,1,0)</f>
        <v>1</v>
      </c>
    </row>
    <row r="213" spans="5:29" ht="24.75" customHeight="1">
      <c r="E213" s="221">
        <v>199</v>
      </c>
      <c r="F213" s="499" t="s">
        <v>1274</v>
      </c>
      <c r="G213" s="500" t="s">
        <v>1539</v>
      </c>
      <c r="H213" s="51">
        <v>4000</v>
      </c>
      <c r="I213" s="51"/>
      <c r="J213" s="51"/>
      <c r="K213" s="501">
        <f>+IFERROR(IF(COUNT(H213:J213),ROUND(SUM(H213:J213),0),""),"")</f>
        <v>4000</v>
      </c>
      <c r="L213" s="55">
        <f>+IFERROR(IF(COUNT(K213),ROUND(K213/'Shareholding Pattern'!$L$57*100,2),""),0)</f>
        <v>0.03</v>
      </c>
      <c r="M213" s="233">
        <f>IF(H213="","",H213)</f>
        <v>4000</v>
      </c>
      <c r="N213" s="233"/>
      <c r="O213" s="318">
        <f>+IFERROR(IF(COUNT(M213:N213),ROUND(SUM(M213,N213),2),""),"")</f>
        <v>4000</v>
      </c>
      <c r="P213" s="55">
        <f>+IFERROR(IF(COUNT(O213),ROUND(O213/('Shareholding Pattern'!$P$58)*100,2),""),0)</f>
        <v>0.03</v>
      </c>
      <c r="Q213" s="51"/>
      <c r="R213" s="51"/>
      <c r="S213" s="501" t="str">
        <f>+IFERROR(IF(COUNT(Q213:R213),ROUND(SUM(Q213:R213),0),""),"")</f>
        <v/>
      </c>
      <c r="T213" s="17">
        <f>+IFERROR(IF(COUNT(K213,S213),ROUND(SUM(S213,K213)/SUM('Shareholding Pattern'!$L$57,'Shareholding Pattern'!$T$57)*100,2),""),0)</f>
        <v>0.03</v>
      </c>
      <c r="U213" s="51"/>
      <c r="V213" s="318" t="str">
        <f>+IFERROR(IF(COUNT(U213),ROUND(SUM(U213)/SUM(K213)*100,2),""),0)</f>
        <v/>
      </c>
      <c r="W213" s="51"/>
      <c r="X213" s="318" t="str">
        <f>+IFERROR(IF(COUNT(W213),ROUND(SUM(W213)/SUM(K213)*100,2),""),0)</f>
        <v/>
      </c>
      <c r="Y213" s="51">
        <v>0</v>
      </c>
      <c r="Z213" s="316"/>
      <c r="AA213" s="11"/>
      <c r="AB213" s="11"/>
      <c r="AC213" s="11">
        <f>IF(SUM(H213:Y213)&gt;0,1,0)</f>
        <v>1</v>
      </c>
    </row>
    <row r="214" spans="5:29" ht="24.75" customHeight="1">
      <c r="E214" s="221">
        <v>200</v>
      </c>
      <c r="F214" s="499" t="s">
        <v>1275</v>
      </c>
      <c r="G214" s="500" t="s">
        <v>1540</v>
      </c>
      <c r="H214" s="51">
        <v>6000</v>
      </c>
      <c r="I214" s="51"/>
      <c r="J214" s="51"/>
      <c r="K214" s="501">
        <f>+IFERROR(IF(COUNT(H214:J214),ROUND(SUM(H214:J214),0),""),"")</f>
        <v>6000</v>
      </c>
      <c r="L214" s="55">
        <f>+IFERROR(IF(COUNT(K214),ROUND(K214/'Shareholding Pattern'!$L$57*100,2),""),0)</f>
        <v>0.05</v>
      </c>
      <c r="M214" s="233">
        <f>IF(H214="","",H214)</f>
        <v>6000</v>
      </c>
      <c r="N214" s="233"/>
      <c r="O214" s="318">
        <f>+IFERROR(IF(COUNT(M214:N214),ROUND(SUM(M214,N214),2),""),"")</f>
        <v>6000</v>
      </c>
      <c r="P214" s="55">
        <f>+IFERROR(IF(COUNT(O214),ROUND(O214/('Shareholding Pattern'!$P$58)*100,2),""),0)</f>
        <v>0.05</v>
      </c>
      <c r="Q214" s="51"/>
      <c r="R214" s="51"/>
      <c r="S214" s="501" t="str">
        <f>+IFERROR(IF(COUNT(Q214:R214),ROUND(SUM(Q214:R214),0),""),"")</f>
        <v/>
      </c>
      <c r="T214" s="17">
        <f>+IFERROR(IF(COUNT(K214,S214),ROUND(SUM(S214,K214)/SUM('Shareholding Pattern'!$L$57,'Shareholding Pattern'!$T$57)*100,2),""),0)</f>
        <v>0.05</v>
      </c>
      <c r="U214" s="51"/>
      <c r="V214" s="318" t="str">
        <f>+IFERROR(IF(COUNT(U214),ROUND(SUM(U214)/SUM(K214)*100,2),""),0)</f>
        <v/>
      </c>
      <c r="W214" s="51"/>
      <c r="X214" s="318" t="str">
        <f>+IFERROR(IF(COUNT(W214),ROUND(SUM(W214)/SUM(K214)*100,2),""),0)</f>
        <v/>
      </c>
      <c r="Y214" s="51">
        <v>0</v>
      </c>
      <c r="Z214" s="316"/>
      <c r="AA214" s="11"/>
      <c r="AB214" s="11"/>
      <c r="AC214" s="11">
        <f>IF(SUM(H214:Y214)&gt;0,1,0)</f>
        <v>1</v>
      </c>
    </row>
    <row r="215" spans="5:29" ht="24.75" customHeight="1">
      <c r="E215" s="221">
        <v>201</v>
      </c>
      <c r="F215" s="499" t="s">
        <v>1276</v>
      </c>
      <c r="G215" s="500" t="s">
        <v>1541</v>
      </c>
      <c r="H215" s="51">
        <v>5000</v>
      </c>
      <c r="I215" s="51"/>
      <c r="J215" s="51"/>
      <c r="K215" s="501">
        <f>+IFERROR(IF(COUNT(H215:J215),ROUND(SUM(H215:J215),0),""),"")</f>
        <v>5000</v>
      </c>
      <c r="L215" s="55">
        <f>+IFERROR(IF(COUNT(K215),ROUND(K215/'Shareholding Pattern'!$L$57*100,2),""),0)</f>
        <v>0.04</v>
      </c>
      <c r="M215" s="233">
        <f>IF(H215="","",H215)</f>
        <v>5000</v>
      </c>
      <c r="N215" s="233"/>
      <c r="O215" s="318">
        <f>+IFERROR(IF(COUNT(M215:N215),ROUND(SUM(M215,N215),2),""),"")</f>
        <v>5000</v>
      </c>
      <c r="P215" s="55">
        <f>+IFERROR(IF(COUNT(O215),ROUND(O215/('Shareholding Pattern'!$P$58)*100,2),""),0)</f>
        <v>0.04</v>
      </c>
      <c r="Q215" s="51"/>
      <c r="R215" s="51"/>
      <c r="S215" s="501" t="str">
        <f>+IFERROR(IF(COUNT(Q215:R215),ROUND(SUM(Q215:R215),0),""),"")</f>
        <v/>
      </c>
      <c r="T215" s="17">
        <f>+IFERROR(IF(COUNT(K215,S215),ROUND(SUM(S215,K215)/SUM('Shareholding Pattern'!$L$57,'Shareholding Pattern'!$T$57)*100,2),""),0)</f>
        <v>0.04</v>
      </c>
      <c r="U215" s="51"/>
      <c r="V215" s="318" t="str">
        <f>+IFERROR(IF(COUNT(U215),ROUND(SUM(U215)/SUM(K215)*100,2),""),0)</f>
        <v/>
      </c>
      <c r="W215" s="51"/>
      <c r="X215" s="318" t="str">
        <f>+IFERROR(IF(COUNT(W215),ROUND(SUM(W215)/SUM(K215)*100,2),""),0)</f>
        <v/>
      </c>
      <c r="Y215" s="51">
        <v>0</v>
      </c>
      <c r="Z215" s="316"/>
      <c r="AA215" s="11"/>
      <c r="AB215" s="11"/>
      <c r="AC215" s="11">
        <f>IF(SUM(H215:Y215)&gt;0,1,0)</f>
        <v>1</v>
      </c>
    </row>
    <row r="216" spans="5:29" ht="24.75" customHeight="1">
      <c r="E216" s="221">
        <v>202</v>
      </c>
      <c r="F216" s="499" t="s">
        <v>1277</v>
      </c>
      <c r="G216" s="500" t="s">
        <v>1542</v>
      </c>
      <c r="H216" s="51">
        <v>5000</v>
      </c>
      <c r="I216" s="51"/>
      <c r="J216" s="51"/>
      <c r="K216" s="501">
        <f>+IFERROR(IF(COUNT(H216:J216),ROUND(SUM(H216:J216),0),""),"")</f>
        <v>5000</v>
      </c>
      <c r="L216" s="55">
        <f>+IFERROR(IF(COUNT(K216),ROUND(K216/'Shareholding Pattern'!$L$57*100,2),""),0)</f>
        <v>0.04</v>
      </c>
      <c r="M216" s="233">
        <f>IF(H216="","",H216)</f>
        <v>5000</v>
      </c>
      <c r="N216" s="233"/>
      <c r="O216" s="318">
        <f>+IFERROR(IF(COUNT(M216:N216),ROUND(SUM(M216,N216),2),""),"")</f>
        <v>5000</v>
      </c>
      <c r="P216" s="55">
        <f>+IFERROR(IF(COUNT(O216),ROUND(O216/('Shareholding Pattern'!$P$58)*100,2),""),0)</f>
        <v>0.04</v>
      </c>
      <c r="Q216" s="51"/>
      <c r="R216" s="51"/>
      <c r="S216" s="501" t="str">
        <f>+IFERROR(IF(COUNT(Q216:R216),ROUND(SUM(Q216:R216),0),""),"")</f>
        <v/>
      </c>
      <c r="T216" s="17">
        <f>+IFERROR(IF(COUNT(K216,S216),ROUND(SUM(S216,K216)/SUM('Shareholding Pattern'!$L$57,'Shareholding Pattern'!$T$57)*100,2),""),0)</f>
        <v>0.04</v>
      </c>
      <c r="U216" s="51"/>
      <c r="V216" s="318" t="str">
        <f>+IFERROR(IF(COUNT(U216),ROUND(SUM(U216)/SUM(K216)*100,2),""),0)</f>
        <v/>
      </c>
      <c r="W216" s="51"/>
      <c r="X216" s="318" t="str">
        <f>+IFERROR(IF(COUNT(W216),ROUND(SUM(W216)/SUM(K216)*100,2),""),0)</f>
        <v/>
      </c>
      <c r="Y216" s="51">
        <v>0</v>
      </c>
      <c r="Z216" s="316"/>
      <c r="AA216" s="11"/>
      <c r="AB216" s="11"/>
      <c r="AC216" s="11">
        <f>IF(SUM(H216:Y216)&gt;0,1,0)</f>
        <v>1</v>
      </c>
    </row>
    <row r="217" spans="5:29" ht="24.75" customHeight="1">
      <c r="E217" s="221">
        <v>203</v>
      </c>
      <c r="F217" s="499" t="s">
        <v>1278</v>
      </c>
      <c r="G217" s="500" t="s">
        <v>1543</v>
      </c>
      <c r="H217" s="51">
        <v>7000</v>
      </c>
      <c r="I217" s="51"/>
      <c r="J217" s="51"/>
      <c r="K217" s="501">
        <f>+IFERROR(IF(COUNT(H217:J217),ROUND(SUM(H217:J217),0),""),"")</f>
        <v>7000</v>
      </c>
      <c r="L217" s="55">
        <f>+IFERROR(IF(COUNT(K217),ROUND(K217/'Shareholding Pattern'!$L$57*100,2),""),0)</f>
        <v>0.06</v>
      </c>
      <c r="M217" s="233">
        <f>IF(H217="","",H217)</f>
        <v>7000</v>
      </c>
      <c r="N217" s="233"/>
      <c r="O217" s="318">
        <f>+IFERROR(IF(COUNT(M217:N217),ROUND(SUM(M217,N217),2),""),"")</f>
        <v>7000</v>
      </c>
      <c r="P217" s="55">
        <f>+IFERROR(IF(COUNT(O217),ROUND(O217/('Shareholding Pattern'!$P$58)*100,2),""),0)</f>
        <v>0.06</v>
      </c>
      <c r="Q217" s="51"/>
      <c r="R217" s="51"/>
      <c r="S217" s="501" t="str">
        <f>+IFERROR(IF(COUNT(Q217:R217),ROUND(SUM(Q217:R217),0),""),"")</f>
        <v/>
      </c>
      <c r="T217" s="17">
        <f>+IFERROR(IF(COUNT(K217,S217),ROUND(SUM(S217,K217)/SUM('Shareholding Pattern'!$L$57,'Shareholding Pattern'!$T$57)*100,2),""),0)</f>
        <v>0.06</v>
      </c>
      <c r="U217" s="51"/>
      <c r="V217" s="318" t="str">
        <f>+IFERROR(IF(COUNT(U217),ROUND(SUM(U217)/SUM(K217)*100,2),""),0)</f>
        <v/>
      </c>
      <c r="W217" s="51"/>
      <c r="X217" s="318" t="str">
        <f>+IFERROR(IF(COUNT(W217),ROUND(SUM(W217)/SUM(K217)*100,2),""),0)</f>
        <v/>
      </c>
      <c r="Y217" s="51">
        <v>0</v>
      </c>
      <c r="Z217" s="316"/>
      <c r="AA217" s="11"/>
      <c r="AB217" s="11"/>
      <c r="AC217" s="11">
        <f>IF(SUM(H217:Y217)&gt;0,1,0)</f>
        <v>1</v>
      </c>
    </row>
    <row r="218" spans="5:29" ht="24.75" customHeight="1">
      <c r="E218" s="221">
        <v>204</v>
      </c>
      <c r="F218" s="499" t="s">
        <v>1279</v>
      </c>
      <c r="G218" s="500" t="s">
        <v>1544</v>
      </c>
      <c r="H218" s="51">
        <v>7000</v>
      </c>
      <c r="I218" s="51"/>
      <c r="J218" s="51"/>
      <c r="K218" s="501">
        <f>+IFERROR(IF(COUNT(H218:J218),ROUND(SUM(H218:J218),0),""),"")</f>
        <v>7000</v>
      </c>
      <c r="L218" s="55">
        <f>+IFERROR(IF(COUNT(K218),ROUND(K218/'Shareholding Pattern'!$L$57*100,2),""),0)</f>
        <v>0.06</v>
      </c>
      <c r="M218" s="233">
        <f>IF(H218="","",H218)</f>
        <v>7000</v>
      </c>
      <c r="N218" s="233"/>
      <c r="O218" s="318">
        <f>+IFERROR(IF(COUNT(M218:N218),ROUND(SUM(M218,N218),2),""),"")</f>
        <v>7000</v>
      </c>
      <c r="P218" s="55">
        <f>+IFERROR(IF(COUNT(O218),ROUND(O218/('Shareholding Pattern'!$P$58)*100,2),""),0)</f>
        <v>0.06</v>
      </c>
      <c r="Q218" s="51"/>
      <c r="R218" s="51"/>
      <c r="S218" s="501" t="str">
        <f>+IFERROR(IF(COUNT(Q218:R218),ROUND(SUM(Q218:R218),0),""),"")</f>
        <v/>
      </c>
      <c r="T218" s="17">
        <f>+IFERROR(IF(COUNT(K218,S218),ROUND(SUM(S218,K218)/SUM('Shareholding Pattern'!$L$57,'Shareholding Pattern'!$T$57)*100,2),""),0)</f>
        <v>0.06</v>
      </c>
      <c r="U218" s="51"/>
      <c r="V218" s="318" t="str">
        <f>+IFERROR(IF(COUNT(U218),ROUND(SUM(U218)/SUM(K218)*100,2),""),0)</f>
        <v/>
      </c>
      <c r="W218" s="51"/>
      <c r="X218" s="318" t="str">
        <f>+IFERROR(IF(COUNT(W218),ROUND(SUM(W218)/SUM(K218)*100,2),""),0)</f>
        <v/>
      </c>
      <c r="Y218" s="51">
        <v>0</v>
      </c>
      <c r="Z218" s="316"/>
      <c r="AA218" s="11"/>
      <c r="AB218" s="11"/>
      <c r="AC218" s="11">
        <f>IF(SUM(H218:Y218)&gt;0,1,0)</f>
        <v>1</v>
      </c>
    </row>
    <row r="219" spans="5:29" ht="24.75" customHeight="1">
      <c r="E219" s="221">
        <v>205</v>
      </c>
      <c r="F219" s="499" t="s">
        <v>1280</v>
      </c>
      <c r="G219" s="500" t="s">
        <v>1545</v>
      </c>
      <c r="H219" s="51">
        <v>2500</v>
      </c>
      <c r="I219" s="51"/>
      <c r="J219" s="51"/>
      <c r="K219" s="501">
        <f>+IFERROR(IF(COUNT(H219:J219),ROUND(SUM(H219:J219),0),""),"")</f>
        <v>2500</v>
      </c>
      <c r="L219" s="55">
        <f>+IFERROR(IF(COUNT(K219),ROUND(K219/'Shareholding Pattern'!$L$57*100,2),""),0)</f>
        <v>0.02</v>
      </c>
      <c r="M219" s="233">
        <f>IF(H219="","",H219)</f>
        <v>2500</v>
      </c>
      <c r="N219" s="233"/>
      <c r="O219" s="318">
        <f>+IFERROR(IF(COUNT(M219:N219),ROUND(SUM(M219,N219),2),""),"")</f>
        <v>2500</v>
      </c>
      <c r="P219" s="55">
        <f>+IFERROR(IF(COUNT(O219),ROUND(O219/('Shareholding Pattern'!$P$58)*100,2),""),0)</f>
        <v>0.02</v>
      </c>
      <c r="Q219" s="51"/>
      <c r="R219" s="51"/>
      <c r="S219" s="501" t="str">
        <f>+IFERROR(IF(COUNT(Q219:R219),ROUND(SUM(Q219:R219),0),""),"")</f>
        <v/>
      </c>
      <c r="T219" s="17">
        <f>+IFERROR(IF(COUNT(K219,S219),ROUND(SUM(S219,K219)/SUM('Shareholding Pattern'!$L$57,'Shareholding Pattern'!$T$57)*100,2),""),0)</f>
        <v>0.02</v>
      </c>
      <c r="U219" s="51"/>
      <c r="V219" s="318" t="str">
        <f>+IFERROR(IF(COUNT(U219),ROUND(SUM(U219)/SUM(K219)*100,2),""),0)</f>
        <v/>
      </c>
      <c r="W219" s="51"/>
      <c r="X219" s="318" t="str">
        <f>+IFERROR(IF(COUNT(W219),ROUND(SUM(W219)/SUM(K219)*100,2),""),0)</f>
        <v/>
      </c>
      <c r="Y219" s="51">
        <v>0</v>
      </c>
      <c r="Z219" s="316"/>
      <c r="AA219" s="11"/>
      <c r="AB219" s="11"/>
      <c r="AC219" s="11">
        <f>IF(SUM(H219:Y219)&gt;0,1,0)</f>
        <v>1</v>
      </c>
    </row>
    <row r="220" spans="5:29" ht="24.75" customHeight="1">
      <c r="E220" s="221">
        <v>206</v>
      </c>
      <c r="F220" s="499" t="s">
        <v>1281</v>
      </c>
      <c r="G220" s="500" t="s">
        <v>1546</v>
      </c>
      <c r="H220" s="51">
        <v>2500</v>
      </c>
      <c r="I220" s="51"/>
      <c r="J220" s="51"/>
      <c r="K220" s="501">
        <f>+IFERROR(IF(COUNT(H220:J220),ROUND(SUM(H220:J220),0),""),"")</f>
        <v>2500</v>
      </c>
      <c r="L220" s="55">
        <f>+IFERROR(IF(COUNT(K220),ROUND(K220/'Shareholding Pattern'!$L$57*100,2),""),0)</f>
        <v>0.02</v>
      </c>
      <c r="M220" s="233">
        <f>IF(H220="","",H220)</f>
        <v>2500</v>
      </c>
      <c r="N220" s="233"/>
      <c r="O220" s="318">
        <f>+IFERROR(IF(COUNT(M220:N220),ROUND(SUM(M220,N220),2),""),"")</f>
        <v>2500</v>
      </c>
      <c r="P220" s="55">
        <f>+IFERROR(IF(COUNT(O220),ROUND(O220/('Shareholding Pattern'!$P$58)*100,2),""),0)</f>
        <v>0.02</v>
      </c>
      <c r="Q220" s="51"/>
      <c r="R220" s="51"/>
      <c r="S220" s="501" t="str">
        <f>+IFERROR(IF(COUNT(Q220:R220),ROUND(SUM(Q220:R220),0),""),"")</f>
        <v/>
      </c>
      <c r="T220" s="17">
        <f>+IFERROR(IF(COUNT(K220,S220),ROUND(SUM(S220,K220)/SUM('Shareholding Pattern'!$L$57,'Shareholding Pattern'!$T$57)*100,2),""),0)</f>
        <v>0.02</v>
      </c>
      <c r="U220" s="51"/>
      <c r="V220" s="318" t="str">
        <f>+IFERROR(IF(COUNT(U220),ROUND(SUM(U220)/SUM(K220)*100,2),""),0)</f>
        <v/>
      </c>
      <c r="W220" s="51"/>
      <c r="X220" s="318" t="str">
        <f>+IFERROR(IF(COUNT(W220),ROUND(SUM(W220)/SUM(K220)*100,2),""),0)</f>
        <v/>
      </c>
      <c r="Y220" s="51">
        <v>0</v>
      </c>
      <c r="Z220" s="316"/>
      <c r="AA220" s="11"/>
      <c r="AB220" s="11"/>
      <c r="AC220" s="11">
        <f>IF(SUM(H220:Y220)&gt;0,1,0)</f>
        <v>1</v>
      </c>
    </row>
    <row r="221" spans="5:29" ht="24.75" customHeight="1">
      <c r="E221" s="221">
        <v>207</v>
      </c>
      <c r="F221" s="499" t="s">
        <v>1282</v>
      </c>
      <c r="G221" s="500" t="s">
        <v>1547</v>
      </c>
      <c r="H221" s="51">
        <v>2500</v>
      </c>
      <c r="I221" s="51"/>
      <c r="J221" s="51"/>
      <c r="K221" s="501">
        <f>+IFERROR(IF(COUNT(H221:J221),ROUND(SUM(H221:J221),0),""),"")</f>
        <v>2500</v>
      </c>
      <c r="L221" s="55">
        <f>+IFERROR(IF(COUNT(K221),ROUND(K221/'Shareholding Pattern'!$L$57*100,2),""),0)</f>
        <v>0.02</v>
      </c>
      <c r="M221" s="233">
        <f>IF(H221="","",H221)</f>
        <v>2500</v>
      </c>
      <c r="N221" s="233"/>
      <c r="O221" s="318">
        <f>+IFERROR(IF(COUNT(M221:N221),ROUND(SUM(M221,N221),2),""),"")</f>
        <v>2500</v>
      </c>
      <c r="P221" s="55">
        <f>+IFERROR(IF(COUNT(O221),ROUND(O221/('Shareholding Pattern'!$P$58)*100,2),""),0)</f>
        <v>0.02</v>
      </c>
      <c r="Q221" s="51"/>
      <c r="R221" s="51"/>
      <c r="S221" s="501" t="str">
        <f>+IFERROR(IF(COUNT(Q221:R221),ROUND(SUM(Q221:R221),0),""),"")</f>
        <v/>
      </c>
      <c r="T221" s="17">
        <f>+IFERROR(IF(COUNT(K221,S221),ROUND(SUM(S221,K221)/SUM('Shareholding Pattern'!$L$57,'Shareholding Pattern'!$T$57)*100,2),""),0)</f>
        <v>0.02</v>
      </c>
      <c r="U221" s="51"/>
      <c r="V221" s="318" t="str">
        <f>+IFERROR(IF(COUNT(U221),ROUND(SUM(U221)/SUM(K221)*100,2),""),0)</f>
        <v/>
      </c>
      <c r="W221" s="51"/>
      <c r="X221" s="318" t="str">
        <f>+IFERROR(IF(COUNT(W221),ROUND(SUM(W221)/SUM(K221)*100,2),""),0)</f>
        <v/>
      </c>
      <c r="Y221" s="51">
        <v>0</v>
      </c>
      <c r="Z221" s="316"/>
      <c r="AA221" s="11"/>
      <c r="AB221" s="11"/>
      <c r="AC221" s="11">
        <f>IF(SUM(H221:Y221)&gt;0,1,0)</f>
        <v>1</v>
      </c>
    </row>
    <row r="222" spans="5:29" ht="24.75" customHeight="1">
      <c r="E222" s="221">
        <v>208</v>
      </c>
      <c r="F222" s="499" t="s">
        <v>1283</v>
      </c>
      <c r="G222" s="500" t="s">
        <v>1548</v>
      </c>
      <c r="H222" s="51">
        <v>2500</v>
      </c>
      <c r="I222" s="51"/>
      <c r="J222" s="51"/>
      <c r="K222" s="501">
        <f>+IFERROR(IF(COUNT(H222:J222),ROUND(SUM(H222:J222),0),""),"")</f>
        <v>2500</v>
      </c>
      <c r="L222" s="55">
        <f>+IFERROR(IF(COUNT(K222),ROUND(K222/'Shareholding Pattern'!$L$57*100,2),""),0)</f>
        <v>0.02</v>
      </c>
      <c r="M222" s="233">
        <f>IF(H222="","",H222)</f>
        <v>2500</v>
      </c>
      <c r="N222" s="233"/>
      <c r="O222" s="318">
        <f>+IFERROR(IF(COUNT(M222:N222),ROUND(SUM(M222,N222),2),""),"")</f>
        <v>2500</v>
      </c>
      <c r="P222" s="55">
        <f>+IFERROR(IF(COUNT(O222),ROUND(O222/('Shareholding Pattern'!$P$58)*100,2),""),0)</f>
        <v>0.02</v>
      </c>
      <c r="Q222" s="51"/>
      <c r="R222" s="51"/>
      <c r="S222" s="501" t="str">
        <f>+IFERROR(IF(COUNT(Q222:R222),ROUND(SUM(Q222:R222),0),""),"")</f>
        <v/>
      </c>
      <c r="T222" s="17">
        <f>+IFERROR(IF(COUNT(K222,S222),ROUND(SUM(S222,K222)/SUM('Shareholding Pattern'!$L$57,'Shareholding Pattern'!$T$57)*100,2),""),0)</f>
        <v>0.02</v>
      </c>
      <c r="U222" s="51"/>
      <c r="V222" s="318" t="str">
        <f>+IFERROR(IF(COUNT(U222),ROUND(SUM(U222)/SUM(K222)*100,2),""),0)</f>
        <v/>
      </c>
      <c r="W222" s="51"/>
      <c r="X222" s="318" t="str">
        <f>+IFERROR(IF(COUNT(W222),ROUND(SUM(W222)/SUM(K222)*100,2),""),0)</f>
        <v/>
      </c>
      <c r="Y222" s="51">
        <v>0</v>
      </c>
      <c r="Z222" s="316"/>
      <c r="AA222" s="11"/>
      <c r="AB222" s="11"/>
      <c r="AC222" s="11">
        <f>IF(SUM(H222:Y222)&gt;0,1,0)</f>
        <v>1</v>
      </c>
    </row>
    <row r="223" spans="5:29" ht="24.75" customHeight="1">
      <c r="E223" s="221">
        <v>209</v>
      </c>
      <c r="F223" s="499" t="s">
        <v>1284</v>
      </c>
      <c r="G223" s="500" t="s">
        <v>1549</v>
      </c>
      <c r="H223" s="51">
        <v>2500</v>
      </c>
      <c r="I223" s="51"/>
      <c r="J223" s="51"/>
      <c r="K223" s="501">
        <f>+IFERROR(IF(COUNT(H223:J223),ROUND(SUM(H223:J223),0),""),"")</f>
        <v>2500</v>
      </c>
      <c r="L223" s="55">
        <f>+IFERROR(IF(COUNT(K223),ROUND(K223/'Shareholding Pattern'!$L$57*100,2),""),0)</f>
        <v>0.02</v>
      </c>
      <c r="M223" s="233">
        <f>IF(H223="","",H223)</f>
        <v>2500</v>
      </c>
      <c r="N223" s="233"/>
      <c r="O223" s="318">
        <f>+IFERROR(IF(COUNT(M223:N223),ROUND(SUM(M223,N223),2),""),"")</f>
        <v>2500</v>
      </c>
      <c r="P223" s="55">
        <f>+IFERROR(IF(COUNT(O223),ROUND(O223/('Shareholding Pattern'!$P$58)*100,2),""),0)</f>
        <v>0.02</v>
      </c>
      <c r="Q223" s="51"/>
      <c r="R223" s="51"/>
      <c r="S223" s="501" t="str">
        <f>+IFERROR(IF(COUNT(Q223:R223),ROUND(SUM(Q223:R223),0),""),"")</f>
        <v/>
      </c>
      <c r="T223" s="17">
        <f>+IFERROR(IF(COUNT(K223,S223),ROUND(SUM(S223,K223)/SUM('Shareholding Pattern'!$L$57,'Shareholding Pattern'!$T$57)*100,2),""),0)</f>
        <v>0.02</v>
      </c>
      <c r="U223" s="51"/>
      <c r="V223" s="318" t="str">
        <f>+IFERROR(IF(COUNT(U223),ROUND(SUM(U223)/SUM(K223)*100,2),""),0)</f>
        <v/>
      </c>
      <c r="W223" s="51"/>
      <c r="X223" s="318" t="str">
        <f>+IFERROR(IF(COUNT(W223),ROUND(SUM(W223)/SUM(K223)*100,2),""),0)</f>
        <v/>
      </c>
      <c r="Y223" s="51">
        <v>0</v>
      </c>
      <c r="Z223" s="316"/>
      <c r="AA223" s="11"/>
      <c r="AB223" s="11"/>
      <c r="AC223" s="11">
        <f>IF(SUM(H223:Y223)&gt;0,1,0)</f>
        <v>1</v>
      </c>
    </row>
    <row r="224" spans="5:29" ht="24.75" customHeight="1">
      <c r="E224" s="221">
        <v>210</v>
      </c>
      <c r="F224" s="499" t="s">
        <v>1285</v>
      </c>
      <c r="G224" s="500" t="s">
        <v>1550</v>
      </c>
      <c r="H224" s="51">
        <v>2500</v>
      </c>
      <c r="I224" s="51"/>
      <c r="J224" s="51"/>
      <c r="K224" s="501">
        <f>+IFERROR(IF(COUNT(H224:J224),ROUND(SUM(H224:J224),0),""),"")</f>
        <v>2500</v>
      </c>
      <c r="L224" s="55">
        <f>+IFERROR(IF(COUNT(K224),ROUND(K224/'Shareholding Pattern'!$L$57*100,2),""),0)</f>
        <v>0.02</v>
      </c>
      <c r="M224" s="233">
        <f>IF(H224="","",H224)</f>
        <v>2500</v>
      </c>
      <c r="N224" s="233"/>
      <c r="O224" s="318">
        <f>+IFERROR(IF(COUNT(M224:N224),ROUND(SUM(M224,N224),2),""),"")</f>
        <v>2500</v>
      </c>
      <c r="P224" s="55">
        <f>+IFERROR(IF(COUNT(O224),ROUND(O224/('Shareholding Pattern'!$P$58)*100,2),""),0)</f>
        <v>0.02</v>
      </c>
      <c r="Q224" s="51"/>
      <c r="R224" s="51"/>
      <c r="S224" s="501" t="str">
        <f>+IFERROR(IF(COUNT(Q224:R224),ROUND(SUM(Q224:R224),0),""),"")</f>
        <v/>
      </c>
      <c r="T224" s="17">
        <f>+IFERROR(IF(COUNT(K224,S224),ROUND(SUM(S224,K224)/SUM('Shareholding Pattern'!$L$57,'Shareholding Pattern'!$T$57)*100,2),""),0)</f>
        <v>0.02</v>
      </c>
      <c r="U224" s="51"/>
      <c r="V224" s="318" t="str">
        <f>+IFERROR(IF(COUNT(U224),ROUND(SUM(U224)/SUM(K224)*100,2),""),0)</f>
        <v/>
      </c>
      <c r="W224" s="51"/>
      <c r="X224" s="318" t="str">
        <f>+IFERROR(IF(COUNT(W224),ROUND(SUM(W224)/SUM(K224)*100,2),""),0)</f>
        <v/>
      </c>
      <c r="Y224" s="51">
        <v>0</v>
      </c>
      <c r="Z224" s="316"/>
      <c r="AA224" s="11"/>
      <c r="AB224" s="11"/>
      <c r="AC224" s="11">
        <f>IF(SUM(H224:Y224)&gt;0,1,0)</f>
        <v>1</v>
      </c>
    </row>
    <row r="225" spans="5:29" ht="24.75" customHeight="1">
      <c r="E225" s="221">
        <v>211</v>
      </c>
      <c r="F225" s="499" t="s">
        <v>1286</v>
      </c>
      <c r="G225" s="500" t="s">
        <v>1551</v>
      </c>
      <c r="H225" s="51">
        <v>2500</v>
      </c>
      <c r="I225" s="51"/>
      <c r="J225" s="51"/>
      <c r="K225" s="501">
        <f>+IFERROR(IF(COUNT(H225:J225),ROUND(SUM(H225:J225),0),""),"")</f>
        <v>2500</v>
      </c>
      <c r="L225" s="55">
        <f>+IFERROR(IF(COUNT(K225),ROUND(K225/'Shareholding Pattern'!$L$57*100,2),""),0)</f>
        <v>0.02</v>
      </c>
      <c r="M225" s="233">
        <f>IF(H225="","",H225)</f>
        <v>2500</v>
      </c>
      <c r="N225" s="233"/>
      <c r="O225" s="318">
        <f>+IFERROR(IF(COUNT(M225:N225),ROUND(SUM(M225,N225),2),""),"")</f>
        <v>2500</v>
      </c>
      <c r="P225" s="55">
        <f>+IFERROR(IF(COUNT(O225),ROUND(O225/('Shareholding Pattern'!$P$58)*100,2),""),0)</f>
        <v>0.02</v>
      </c>
      <c r="Q225" s="51"/>
      <c r="R225" s="51"/>
      <c r="S225" s="501" t="str">
        <f>+IFERROR(IF(COUNT(Q225:R225),ROUND(SUM(Q225:R225),0),""),"")</f>
        <v/>
      </c>
      <c r="T225" s="17">
        <f>+IFERROR(IF(COUNT(K225,S225),ROUND(SUM(S225,K225)/SUM('Shareholding Pattern'!$L$57,'Shareholding Pattern'!$T$57)*100,2),""),0)</f>
        <v>0.02</v>
      </c>
      <c r="U225" s="51"/>
      <c r="V225" s="318" t="str">
        <f>+IFERROR(IF(COUNT(U225),ROUND(SUM(U225)/SUM(K225)*100,2),""),0)</f>
        <v/>
      </c>
      <c r="W225" s="51"/>
      <c r="X225" s="318" t="str">
        <f>+IFERROR(IF(COUNT(W225),ROUND(SUM(W225)/SUM(K225)*100,2),""),0)</f>
        <v/>
      </c>
      <c r="Y225" s="51">
        <v>0</v>
      </c>
      <c r="Z225" s="316"/>
      <c r="AA225" s="11"/>
      <c r="AB225" s="11"/>
      <c r="AC225" s="11">
        <f>IF(SUM(H225:Y225)&gt;0,1,0)</f>
        <v>1</v>
      </c>
    </row>
    <row r="226" spans="5:29" ht="24.75" customHeight="1">
      <c r="E226" s="221">
        <v>212</v>
      </c>
      <c r="F226" s="499" t="s">
        <v>1287</v>
      </c>
      <c r="G226" s="500" t="s">
        <v>1552</v>
      </c>
      <c r="H226" s="51">
        <v>2500</v>
      </c>
      <c r="I226" s="51"/>
      <c r="J226" s="51"/>
      <c r="K226" s="501">
        <f>+IFERROR(IF(COUNT(H226:J226),ROUND(SUM(H226:J226),0),""),"")</f>
        <v>2500</v>
      </c>
      <c r="L226" s="55">
        <f>+IFERROR(IF(COUNT(K226),ROUND(K226/'Shareholding Pattern'!$L$57*100,2),""),0)</f>
        <v>0.02</v>
      </c>
      <c r="M226" s="233">
        <f>IF(H226="","",H226)</f>
        <v>2500</v>
      </c>
      <c r="N226" s="233"/>
      <c r="O226" s="318">
        <f>+IFERROR(IF(COUNT(M226:N226),ROUND(SUM(M226,N226),2),""),"")</f>
        <v>2500</v>
      </c>
      <c r="P226" s="55">
        <f>+IFERROR(IF(COUNT(O226),ROUND(O226/('Shareholding Pattern'!$P$58)*100,2),""),0)</f>
        <v>0.02</v>
      </c>
      <c r="Q226" s="51"/>
      <c r="R226" s="51"/>
      <c r="S226" s="501" t="str">
        <f>+IFERROR(IF(COUNT(Q226:R226),ROUND(SUM(Q226:R226),0),""),"")</f>
        <v/>
      </c>
      <c r="T226" s="17">
        <f>+IFERROR(IF(COUNT(K226,S226),ROUND(SUM(S226,K226)/SUM('Shareholding Pattern'!$L$57,'Shareholding Pattern'!$T$57)*100,2),""),0)</f>
        <v>0.02</v>
      </c>
      <c r="U226" s="51"/>
      <c r="V226" s="318" t="str">
        <f>+IFERROR(IF(COUNT(U226),ROUND(SUM(U226)/SUM(K226)*100,2),""),0)</f>
        <v/>
      </c>
      <c r="W226" s="51"/>
      <c r="X226" s="318" t="str">
        <f>+IFERROR(IF(COUNT(W226),ROUND(SUM(W226)/SUM(K226)*100,2),""),0)</f>
        <v/>
      </c>
      <c r="Y226" s="51">
        <v>0</v>
      </c>
      <c r="Z226" s="316"/>
      <c r="AA226" s="11"/>
      <c r="AB226" s="11"/>
      <c r="AC226" s="11">
        <f>IF(SUM(H226:Y226)&gt;0,1,0)</f>
        <v>1</v>
      </c>
    </row>
    <row r="227" spans="5:29" ht="24.75" customHeight="1">
      <c r="E227" s="221">
        <v>213</v>
      </c>
      <c r="F227" s="499" t="s">
        <v>1288</v>
      </c>
      <c r="G227" s="500" t="s">
        <v>1553</v>
      </c>
      <c r="H227" s="51">
        <v>2500</v>
      </c>
      <c r="I227" s="51"/>
      <c r="J227" s="51"/>
      <c r="K227" s="501">
        <f>+IFERROR(IF(COUNT(H227:J227),ROUND(SUM(H227:J227),0),""),"")</f>
        <v>2500</v>
      </c>
      <c r="L227" s="55">
        <f>+IFERROR(IF(COUNT(K227),ROUND(K227/'Shareholding Pattern'!$L$57*100,2),""),0)</f>
        <v>0.02</v>
      </c>
      <c r="M227" s="233">
        <f>IF(H227="","",H227)</f>
        <v>2500</v>
      </c>
      <c r="N227" s="233"/>
      <c r="O227" s="318">
        <f>+IFERROR(IF(COUNT(M227:N227),ROUND(SUM(M227,N227),2),""),"")</f>
        <v>2500</v>
      </c>
      <c r="P227" s="55">
        <f>+IFERROR(IF(COUNT(O227),ROUND(O227/('Shareholding Pattern'!$P$58)*100,2),""),0)</f>
        <v>0.02</v>
      </c>
      <c r="Q227" s="51"/>
      <c r="R227" s="51"/>
      <c r="S227" s="501" t="str">
        <f>+IFERROR(IF(COUNT(Q227:R227),ROUND(SUM(Q227:R227),0),""),"")</f>
        <v/>
      </c>
      <c r="T227" s="17">
        <f>+IFERROR(IF(COUNT(K227,S227),ROUND(SUM(S227,K227)/SUM('Shareholding Pattern'!$L$57,'Shareholding Pattern'!$T$57)*100,2),""),0)</f>
        <v>0.02</v>
      </c>
      <c r="U227" s="51"/>
      <c r="V227" s="318" t="str">
        <f>+IFERROR(IF(COUNT(U227),ROUND(SUM(U227)/SUM(K227)*100,2),""),0)</f>
        <v/>
      </c>
      <c r="W227" s="51"/>
      <c r="X227" s="318" t="str">
        <f>+IFERROR(IF(COUNT(W227),ROUND(SUM(W227)/SUM(K227)*100,2),""),0)</f>
        <v/>
      </c>
      <c r="Y227" s="51">
        <v>0</v>
      </c>
      <c r="Z227" s="316"/>
      <c r="AA227" s="11"/>
      <c r="AB227" s="11"/>
      <c r="AC227" s="11">
        <f>IF(SUM(H227:Y227)&gt;0,1,0)</f>
        <v>1</v>
      </c>
    </row>
    <row r="228" spans="5:29" ht="24.75" customHeight="1">
      <c r="E228" s="221">
        <v>214</v>
      </c>
      <c r="F228" s="499" t="s">
        <v>1289</v>
      </c>
      <c r="G228" s="500" t="s">
        <v>1554</v>
      </c>
      <c r="H228" s="51">
        <v>2500</v>
      </c>
      <c r="I228" s="51"/>
      <c r="J228" s="51"/>
      <c r="K228" s="501">
        <f>+IFERROR(IF(COUNT(H228:J228),ROUND(SUM(H228:J228),0),""),"")</f>
        <v>2500</v>
      </c>
      <c r="L228" s="55">
        <f>+IFERROR(IF(COUNT(K228),ROUND(K228/'Shareholding Pattern'!$L$57*100,2),""),0)</f>
        <v>0.02</v>
      </c>
      <c r="M228" s="233">
        <f>IF(H228="","",H228)</f>
        <v>2500</v>
      </c>
      <c r="N228" s="233"/>
      <c r="O228" s="318">
        <f>+IFERROR(IF(COUNT(M228:N228),ROUND(SUM(M228,N228),2),""),"")</f>
        <v>2500</v>
      </c>
      <c r="P228" s="55">
        <f>+IFERROR(IF(COUNT(O228),ROUND(O228/('Shareholding Pattern'!$P$58)*100,2),""),0)</f>
        <v>0.02</v>
      </c>
      <c r="Q228" s="51"/>
      <c r="R228" s="51"/>
      <c r="S228" s="501" t="str">
        <f>+IFERROR(IF(COUNT(Q228:R228),ROUND(SUM(Q228:R228),0),""),"")</f>
        <v/>
      </c>
      <c r="T228" s="17">
        <f>+IFERROR(IF(COUNT(K228,S228),ROUND(SUM(S228,K228)/SUM('Shareholding Pattern'!$L$57,'Shareholding Pattern'!$T$57)*100,2),""),0)</f>
        <v>0.02</v>
      </c>
      <c r="U228" s="51"/>
      <c r="V228" s="318" t="str">
        <f>+IFERROR(IF(COUNT(U228),ROUND(SUM(U228)/SUM(K228)*100,2),""),0)</f>
        <v/>
      </c>
      <c r="W228" s="51"/>
      <c r="X228" s="318" t="str">
        <f>+IFERROR(IF(COUNT(W228),ROUND(SUM(W228)/SUM(K228)*100,2),""),0)</f>
        <v/>
      </c>
      <c r="Y228" s="51">
        <v>0</v>
      </c>
      <c r="Z228" s="316"/>
      <c r="AA228" s="11"/>
      <c r="AB228" s="11"/>
      <c r="AC228" s="11">
        <f>IF(SUM(H228:Y228)&gt;0,1,0)</f>
        <v>1</v>
      </c>
    </row>
    <row r="229" spans="5:29" ht="24.75" customHeight="1">
      <c r="E229" s="221">
        <v>215</v>
      </c>
      <c r="F229" s="499" t="s">
        <v>1290</v>
      </c>
      <c r="G229" s="500" t="s">
        <v>1555</v>
      </c>
      <c r="H229" s="51">
        <v>2500</v>
      </c>
      <c r="I229" s="51"/>
      <c r="J229" s="51"/>
      <c r="K229" s="501">
        <f>+IFERROR(IF(COUNT(H229:J229),ROUND(SUM(H229:J229),0),""),"")</f>
        <v>2500</v>
      </c>
      <c r="L229" s="55">
        <f>+IFERROR(IF(COUNT(K229),ROUND(K229/'Shareholding Pattern'!$L$57*100,2),""),0)</f>
        <v>0.02</v>
      </c>
      <c r="M229" s="233">
        <f>IF(H229="","",H229)</f>
        <v>2500</v>
      </c>
      <c r="N229" s="233"/>
      <c r="O229" s="318">
        <f>+IFERROR(IF(COUNT(M229:N229),ROUND(SUM(M229,N229),2),""),"")</f>
        <v>2500</v>
      </c>
      <c r="P229" s="55">
        <f>+IFERROR(IF(COUNT(O229),ROUND(O229/('Shareholding Pattern'!$P$58)*100,2),""),0)</f>
        <v>0.02</v>
      </c>
      <c r="Q229" s="51"/>
      <c r="R229" s="51"/>
      <c r="S229" s="501" t="str">
        <f>+IFERROR(IF(COUNT(Q229:R229),ROUND(SUM(Q229:R229),0),""),"")</f>
        <v/>
      </c>
      <c r="T229" s="17">
        <f>+IFERROR(IF(COUNT(K229,S229),ROUND(SUM(S229,K229)/SUM('Shareholding Pattern'!$L$57,'Shareholding Pattern'!$T$57)*100,2),""),0)</f>
        <v>0.02</v>
      </c>
      <c r="U229" s="51"/>
      <c r="V229" s="318" t="str">
        <f>+IFERROR(IF(COUNT(U229),ROUND(SUM(U229)/SUM(K229)*100,2),""),0)</f>
        <v/>
      </c>
      <c r="W229" s="51"/>
      <c r="X229" s="318" t="str">
        <f>+IFERROR(IF(COUNT(W229),ROUND(SUM(W229)/SUM(K229)*100,2),""),0)</f>
        <v/>
      </c>
      <c r="Y229" s="51">
        <v>0</v>
      </c>
      <c r="Z229" s="316"/>
      <c r="AA229" s="11"/>
      <c r="AB229" s="11"/>
      <c r="AC229" s="11">
        <f>IF(SUM(H229:Y229)&gt;0,1,0)</f>
        <v>1</v>
      </c>
    </row>
    <row r="230" spans="5:29" ht="24.75" customHeight="1">
      <c r="E230" s="221">
        <v>216</v>
      </c>
      <c r="F230" s="499" t="s">
        <v>1291</v>
      </c>
      <c r="G230" s="500" t="s">
        <v>1556</v>
      </c>
      <c r="H230" s="51">
        <v>5000</v>
      </c>
      <c r="I230" s="51"/>
      <c r="J230" s="51"/>
      <c r="K230" s="501">
        <f>+IFERROR(IF(COUNT(H230:J230),ROUND(SUM(H230:J230),0),""),"")</f>
        <v>5000</v>
      </c>
      <c r="L230" s="55">
        <f>+IFERROR(IF(COUNT(K230),ROUND(K230/'Shareholding Pattern'!$L$57*100,2),""),0)</f>
        <v>0.04</v>
      </c>
      <c r="M230" s="233">
        <f>IF(H230="","",H230)</f>
        <v>5000</v>
      </c>
      <c r="N230" s="233"/>
      <c r="O230" s="318">
        <f>+IFERROR(IF(COUNT(M230:N230),ROUND(SUM(M230,N230),2),""),"")</f>
        <v>5000</v>
      </c>
      <c r="P230" s="55">
        <f>+IFERROR(IF(COUNT(O230),ROUND(O230/('Shareholding Pattern'!$P$58)*100,2),""),0)</f>
        <v>0.04</v>
      </c>
      <c r="Q230" s="51"/>
      <c r="R230" s="51"/>
      <c r="S230" s="501" t="str">
        <f>+IFERROR(IF(COUNT(Q230:R230),ROUND(SUM(Q230:R230),0),""),"")</f>
        <v/>
      </c>
      <c r="T230" s="17">
        <f>+IFERROR(IF(COUNT(K230,S230),ROUND(SUM(S230,K230)/SUM('Shareholding Pattern'!$L$57,'Shareholding Pattern'!$T$57)*100,2),""),0)</f>
        <v>0.04</v>
      </c>
      <c r="U230" s="51"/>
      <c r="V230" s="318" t="str">
        <f>+IFERROR(IF(COUNT(U230),ROUND(SUM(U230)/SUM(K230)*100,2),""),0)</f>
        <v/>
      </c>
      <c r="W230" s="51"/>
      <c r="X230" s="318" t="str">
        <f>+IFERROR(IF(COUNT(W230),ROUND(SUM(W230)/SUM(K230)*100,2),""),0)</f>
        <v/>
      </c>
      <c r="Y230" s="51">
        <v>0</v>
      </c>
      <c r="Z230" s="316"/>
      <c r="AA230" s="11"/>
      <c r="AB230" s="11"/>
      <c r="AC230" s="11">
        <f>IF(SUM(H230:Y230)&gt;0,1,0)</f>
        <v>1</v>
      </c>
    </row>
    <row r="231" spans="5:29" ht="24.75" customHeight="1">
      <c r="E231" s="221">
        <v>217</v>
      </c>
      <c r="F231" s="499" t="s">
        <v>1292</v>
      </c>
      <c r="G231" s="500" t="s">
        <v>1557</v>
      </c>
      <c r="H231" s="51">
        <v>2500</v>
      </c>
      <c r="I231" s="51"/>
      <c r="J231" s="51"/>
      <c r="K231" s="501">
        <f>+IFERROR(IF(COUNT(H231:J231),ROUND(SUM(H231:J231),0),""),"")</f>
        <v>2500</v>
      </c>
      <c r="L231" s="55">
        <f>+IFERROR(IF(COUNT(K231),ROUND(K231/'Shareholding Pattern'!$L$57*100,2),""),0)</f>
        <v>0.02</v>
      </c>
      <c r="M231" s="233">
        <f>IF(H231="","",H231)</f>
        <v>2500</v>
      </c>
      <c r="N231" s="233"/>
      <c r="O231" s="318">
        <f>+IFERROR(IF(COUNT(M231:N231),ROUND(SUM(M231,N231),2),""),"")</f>
        <v>2500</v>
      </c>
      <c r="P231" s="55">
        <f>+IFERROR(IF(COUNT(O231),ROUND(O231/('Shareholding Pattern'!$P$58)*100,2),""),0)</f>
        <v>0.02</v>
      </c>
      <c r="Q231" s="51"/>
      <c r="R231" s="51"/>
      <c r="S231" s="501" t="str">
        <f>+IFERROR(IF(COUNT(Q231:R231),ROUND(SUM(Q231:R231),0),""),"")</f>
        <v/>
      </c>
      <c r="T231" s="17">
        <f>+IFERROR(IF(COUNT(K231,S231),ROUND(SUM(S231,K231)/SUM('Shareholding Pattern'!$L$57,'Shareholding Pattern'!$T$57)*100,2),""),0)</f>
        <v>0.02</v>
      </c>
      <c r="U231" s="51"/>
      <c r="V231" s="318" t="str">
        <f>+IFERROR(IF(COUNT(U231),ROUND(SUM(U231)/SUM(K231)*100,2),""),0)</f>
        <v/>
      </c>
      <c r="W231" s="51"/>
      <c r="X231" s="318" t="str">
        <f>+IFERROR(IF(COUNT(W231),ROUND(SUM(W231)/SUM(K231)*100,2),""),0)</f>
        <v/>
      </c>
      <c r="Y231" s="51">
        <v>0</v>
      </c>
      <c r="Z231" s="316"/>
      <c r="AA231" s="11"/>
      <c r="AB231" s="11"/>
      <c r="AC231" s="11">
        <f>IF(SUM(H231:Y231)&gt;0,1,0)</f>
        <v>1</v>
      </c>
    </row>
    <row r="232" spans="5:29" ht="24.75" customHeight="1">
      <c r="E232" s="221">
        <v>218</v>
      </c>
      <c r="F232" s="499" t="s">
        <v>1293</v>
      </c>
      <c r="G232" s="500" t="s">
        <v>1558</v>
      </c>
      <c r="H232" s="51">
        <v>2500</v>
      </c>
      <c r="I232" s="51"/>
      <c r="J232" s="51"/>
      <c r="K232" s="501">
        <f>+IFERROR(IF(COUNT(H232:J232),ROUND(SUM(H232:J232),0),""),"")</f>
        <v>2500</v>
      </c>
      <c r="L232" s="55">
        <f>+IFERROR(IF(COUNT(K232),ROUND(K232/'Shareholding Pattern'!$L$57*100,2),""),0)</f>
        <v>0.02</v>
      </c>
      <c r="M232" s="233">
        <f>IF(H232="","",H232)</f>
        <v>2500</v>
      </c>
      <c r="N232" s="233"/>
      <c r="O232" s="318">
        <f>+IFERROR(IF(COUNT(M232:N232),ROUND(SUM(M232,N232),2),""),"")</f>
        <v>2500</v>
      </c>
      <c r="P232" s="55">
        <f>+IFERROR(IF(COUNT(O232),ROUND(O232/('Shareholding Pattern'!$P$58)*100,2),""),0)</f>
        <v>0.02</v>
      </c>
      <c r="Q232" s="51"/>
      <c r="R232" s="51"/>
      <c r="S232" s="501" t="str">
        <f>+IFERROR(IF(COUNT(Q232:R232),ROUND(SUM(Q232:R232),0),""),"")</f>
        <v/>
      </c>
      <c r="T232" s="17">
        <f>+IFERROR(IF(COUNT(K232,S232),ROUND(SUM(S232,K232)/SUM('Shareholding Pattern'!$L$57,'Shareholding Pattern'!$T$57)*100,2),""),0)</f>
        <v>0.02</v>
      </c>
      <c r="U232" s="51"/>
      <c r="V232" s="318" t="str">
        <f>+IFERROR(IF(COUNT(U232),ROUND(SUM(U232)/SUM(K232)*100,2),""),0)</f>
        <v/>
      </c>
      <c r="W232" s="51"/>
      <c r="X232" s="318" t="str">
        <f>+IFERROR(IF(COUNT(W232),ROUND(SUM(W232)/SUM(K232)*100,2),""),0)</f>
        <v/>
      </c>
      <c r="Y232" s="51">
        <v>0</v>
      </c>
      <c r="Z232" s="316"/>
      <c r="AA232" s="11"/>
      <c r="AB232" s="11"/>
      <c r="AC232" s="11">
        <f>IF(SUM(H232:Y232)&gt;0,1,0)</f>
        <v>1</v>
      </c>
    </row>
    <row r="233" spans="5:29" ht="24.75" customHeight="1">
      <c r="E233" s="221">
        <v>219</v>
      </c>
      <c r="F233" s="499" t="s">
        <v>1294</v>
      </c>
      <c r="G233" s="500" t="s">
        <v>1559</v>
      </c>
      <c r="H233" s="51">
        <v>3000</v>
      </c>
      <c r="I233" s="51"/>
      <c r="J233" s="51"/>
      <c r="K233" s="501">
        <f>+IFERROR(IF(COUNT(H233:J233),ROUND(SUM(H233:J233),0),""),"")</f>
        <v>3000</v>
      </c>
      <c r="L233" s="55">
        <f>+IFERROR(IF(COUNT(K233),ROUND(K233/'Shareholding Pattern'!$L$57*100,2),""),0)</f>
        <v>0.03</v>
      </c>
      <c r="M233" s="233">
        <f>IF(H233="","",H233)</f>
        <v>3000</v>
      </c>
      <c r="N233" s="233"/>
      <c r="O233" s="318">
        <f>+IFERROR(IF(COUNT(M233:N233),ROUND(SUM(M233,N233),2),""),"")</f>
        <v>3000</v>
      </c>
      <c r="P233" s="55">
        <f>+IFERROR(IF(COUNT(O233),ROUND(O233/('Shareholding Pattern'!$P$58)*100,2),""),0)</f>
        <v>0.03</v>
      </c>
      <c r="Q233" s="51"/>
      <c r="R233" s="51"/>
      <c r="S233" s="501" t="str">
        <f>+IFERROR(IF(COUNT(Q233:R233),ROUND(SUM(Q233:R233),0),""),"")</f>
        <v/>
      </c>
      <c r="T233" s="17">
        <f>+IFERROR(IF(COUNT(K233,S233),ROUND(SUM(S233,K233)/SUM('Shareholding Pattern'!$L$57,'Shareholding Pattern'!$T$57)*100,2),""),0)</f>
        <v>0.03</v>
      </c>
      <c r="U233" s="51"/>
      <c r="V233" s="318" t="str">
        <f>+IFERROR(IF(COUNT(U233),ROUND(SUM(U233)/SUM(K233)*100,2),""),0)</f>
        <v/>
      </c>
      <c r="W233" s="51"/>
      <c r="X233" s="318" t="str">
        <f>+IFERROR(IF(COUNT(W233),ROUND(SUM(W233)/SUM(K233)*100,2),""),0)</f>
        <v/>
      </c>
      <c r="Y233" s="51">
        <v>0</v>
      </c>
      <c r="Z233" s="316"/>
      <c r="AA233" s="11"/>
      <c r="AB233" s="11"/>
      <c r="AC233" s="11">
        <f>IF(SUM(H233:Y233)&gt;0,1,0)</f>
        <v>1</v>
      </c>
    </row>
    <row r="234" spans="5:29" ht="24.75" customHeight="1">
      <c r="E234" s="221">
        <v>220</v>
      </c>
      <c r="F234" s="499" t="s">
        <v>1295</v>
      </c>
      <c r="G234" s="500" t="s">
        <v>1560</v>
      </c>
      <c r="H234" s="51">
        <v>2500</v>
      </c>
      <c r="I234" s="51"/>
      <c r="J234" s="51"/>
      <c r="K234" s="501">
        <f>+IFERROR(IF(COUNT(H234:J234),ROUND(SUM(H234:J234),0),""),"")</f>
        <v>2500</v>
      </c>
      <c r="L234" s="55">
        <f>+IFERROR(IF(COUNT(K234),ROUND(K234/'Shareholding Pattern'!$L$57*100,2),""),0)</f>
        <v>0.02</v>
      </c>
      <c r="M234" s="233">
        <f>IF(H234="","",H234)</f>
        <v>2500</v>
      </c>
      <c r="N234" s="233"/>
      <c r="O234" s="318">
        <f>+IFERROR(IF(COUNT(M234:N234),ROUND(SUM(M234,N234),2),""),"")</f>
        <v>2500</v>
      </c>
      <c r="P234" s="55">
        <f>+IFERROR(IF(COUNT(O234),ROUND(O234/('Shareholding Pattern'!$P$58)*100,2),""),0)</f>
        <v>0.02</v>
      </c>
      <c r="Q234" s="51"/>
      <c r="R234" s="51"/>
      <c r="S234" s="501" t="str">
        <f>+IFERROR(IF(COUNT(Q234:R234),ROUND(SUM(Q234:R234),0),""),"")</f>
        <v/>
      </c>
      <c r="T234" s="17">
        <f>+IFERROR(IF(COUNT(K234,S234),ROUND(SUM(S234,K234)/SUM('Shareholding Pattern'!$L$57,'Shareholding Pattern'!$T$57)*100,2),""),0)</f>
        <v>0.02</v>
      </c>
      <c r="U234" s="51"/>
      <c r="V234" s="318" t="str">
        <f>+IFERROR(IF(COUNT(U234),ROUND(SUM(U234)/SUM(K234)*100,2),""),0)</f>
        <v/>
      </c>
      <c r="W234" s="51"/>
      <c r="X234" s="318" t="str">
        <f>+IFERROR(IF(COUNT(W234),ROUND(SUM(W234)/SUM(K234)*100,2),""),0)</f>
        <v/>
      </c>
      <c r="Y234" s="51">
        <v>0</v>
      </c>
      <c r="Z234" s="316"/>
      <c r="AA234" s="11"/>
      <c r="AB234" s="11"/>
      <c r="AC234" s="11">
        <f>IF(SUM(H234:Y234)&gt;0,1,0)</f>
        <v>1</v>
      </c>
    </row>
    <row r="235" spans="5:29" ht="24.75" customHeight="1">
      <c r="E235" s="221">
        <v>221</v>
      </c>
      <c r="F235" s="499" t="s">
        <v>1296</v>
      </c>
      <c r="G235" s="500" t="s">
        <v>1561</v>
      </c>
      <c r="H235" s="51">
        <v>2500</v>
      </c>
      <c r="I235" s="51"/>
      <c r="J235" s="51"/>
      <c r="K235" s="501">
        <f>+IFERROR(IF(COUNT(H235:J235),ROUND(SUM(H235:J235),0),""),"")</f>
        <v>2500</v>
      </c>
      <c r="L235" s="55">
        <f>+IFERROR(IF(COUNT(K235),ROUND(K235/'Shareholding Pattern'!$L$57*100,2),""),0)</f>
        <v>0.02</v>
      </c>
      <c r="M235" s="233">
        <f>IF(H235="","",H235)</f>
        <v>2500</v>
      </c>
      <c r="N235" s="233"/>
      <c r="O235" s="318">
        <f>+IFERROR(IF(COUNT(M235:N235),ROUND(SUM(M235,N235),2),""),"")</f>
        <v>2500</v>
      </c>
      <c r="P235" s="55">
        <f>+IFERROR(IF(COUNT(O235),ROUND(O235/('Shareholding Pattern'!$P$58)*100,2),""),0)</f>
        <v>0.02</v>
      </c>
      <c r="Q235" s="51"/>
      <c r="R235" s="51"/>
      <c r="S235" s="501" t="str">
        <f>+IFERROR(IF(COUNT(Q235:R235),ROUND(SUM(Q235:R235),0),""),"")</f>
        <v/>
      </c>
      <c r="T235" s="17">
        <f>+IFERROR(IF(COUNT(K235,S235),ROUND(SUM(S235,K235)/SUM('Shareholding Pattern'!$L$57,'Shareholding Pattern'!$T$57)*100,2),""),0)</f>
        <v>0.02</v>
      </c>
      <c r="U235" s="51"/>
      <c r="V235" s="318" t="str">
        <f>+IFERROR(IF(COUNT(U235),ROUND(SUM(U235)/SUM(K235)*100,2),""),0)</f>
        <v/>
      </c>
      <c r="W235" s="51"/>
      <c r="X235" s="318" t="str">
        <f>+IFERROR(IF(COUNT(W235),ROUND(SUM(W235)/SUM(K235)*100,2),""),0)</f>
        <v/>
      </c>
      <c r="Y235" s="51">
        <v>0</v>
      </c>
      <c r="Z235" s="316"/>
      <c r="AA235" s="11"/>
      <c r="AB235" s="11"/>
      <c r="AC235" s="11">
        <f>IF(SUM(H235:Y235)&gt;0,1,0)</f>
        <v>1</v>
      </c>
    </row>
    <row r="236" spans="5:29" ht="24.75" customHeight="1">
      <c r="E236" s="221">
        <v>222</v>
      </c>
      <c r="F236" s="499" t="s">
        <v>1297</v>
      </c>
      <c r="G236" s="500" t="s">
        <v>1562</v>
      </c>
      <c r="H236" s="51">
        <v>2500</v>
      </c>
      <c r="I236" s="51"/>
      <c r="J236" s="51"/>
      <c r="K236" s="501">
        <f>+IFERROR(IF(COUNT(H236:J236),ROUND(SUM(H236:J236),0),""),"")</f>
        <v>2500</v>
      </c>
      <c r="L236" s="55">
        <f>+IFERROR(IF(COUNT(K236),ROUND(K236/'Shareholding Pattern'!$L$57*100,2),""),0)</f>
        <v>0.02</v>
      </c>
      <c r="M236" s="233">
        <f>IF(H236="","",H236)</f>
        <v>2500</v>
      </c>
      <c r="N236" s="233"/>
      <c r="O236" s="318">
        <f>+IFERROR(IF(COUNT(M236:N236),ROUND(SUM(M236,N236),2),""),"")</f>
        <v>2500</v>
      </c>
      <c r="P236" s="55">
        <f>+IFERROR(IF(COUNT(O236),ROUND(O236/('Shareholding Pattern'!$P$58)*100,2),""),0)</f>
        <v>0.02</v>
      </c>
      <c r="Q236" s="51"/>
      <c r="R236" s="51"/>
      <c r="S236" s="501" t="str">
        <f>+IFERROR(IF(COUNT(Q236:R236),ROUND(SUM(Q236:R236),0),""),"")</f>
        <v/>
      </c>
      <c r="T236" s="17">
        <f>+IFERROR(IF(COUNT(K236,S236),ROUND(SUM(S236,K236)/SUM('Shareholding Pattern'!$L$57,'Shareholding Pattern'!$T$57)*100,2),""),0)</f>
        <v>0.02</v>
      </c>
      <c r="U236" s="51"/>
      <c r="V236" s="318" t="str">
        <f>+IFERROR(IF(COUNT(U236),ROUND(SUM(U236)/SUM(K236)*100,2),""),0)</f>
        <v/>
      </c>
      <c r="W236" s="51"/>
      <c r="X236" s="318" t="str">
        <f>+IFERROR(IF(COUNT(W236),ROUND(SUM(W236)/SUM(K236)*100,2),""),0)</f>
        <v/>
      </c>
      <c r="Y236" s="51">
        <v>0</v>
      </c>
      <c r="Z236" s="316"/>
      <c r="AA236" s="11"/>
      <c r="AB236" s="11"/>
      <c r="AC236" s="11">
        <f>IF(SUM(H236:Y236)&gt;0,1,0)</f>
        <v>1</v>
      </c>
    </row>
    <row r="237" spans="5:29" ht="24.75" customHeight="1">
      <c r="E237" s="221">
        <v>223</v>
      </c>
      <c r="F237" s="499" t="s">
        <v>1298</v>
      </c>
      <c r="G237" s="500" t="s">
        <v>1563</v>
      </c>
      <c r="H237" s="51">
        <v>2500</v>
      </c>
      <c r="I237" s="51"/>
      <c r="J237" s="51"/>
      <c r="K237" s="501">
        <f>+IFERROR(IF(COUNT(H237:J237),ROUND(SUM(H237:J237),0),""),"")</f>
        <v>2500</v>
      </c>
      <c r="L237" s="55">
        <f>+IFERROR(IF(COUNT(K237),ROUND(K237/'Shareholding Pattern'!$L$57*100,2),""),0)</f>
        <v>0.02</v>
      </c>
      <c r="M237" s="233">
        <f>IF(H237="","",H237)</f>
        <v>2500</v>
      </c>
      <c r="N237" s="233"/>
      <c r="O237" s="318">
        <f>+IFERROR(IF(COUNT(M237:N237),ROUND(SUM(M237,N237),2),""),"")</f>
        <v>2500</v>
      </c>
      <c r="P237" s="55">
        <f>+IFERROR(IF(COUNT(O237),ROUND(O237/('Shareholding Pattern'!$P$58)*100,2),""),0)</f>
        <v>0.02</v>
      </c>
      <c r="Q237" s="51"/>
      <c r="R237" s="51"/>
      <c r="S237" s="501" t="str">
        <f>+IFERROR(IF(COUNT(Q237:R237),ROUND(SUM(Q237:R237),0),""),"")</f>
        <v/>
      </c>
      <c r="T237" s="17">
        <f>+IFERROR(IF(COUNT(K237,S237),ROUND(SUM(S237,K237)/SUM('Shareholding Pattern'!$L$57,'Shareholding Pattern'!$T$57)*100,2),""),0)</f>
        <v>0.02</v>
      </c>
      <c r="U237" s="51"/>
      <c r="V237" s="318" t="str">
        <f>+IFERROR(IF(COUNT(U237),ROUND(SUM(U237)/SUM(K237)*100,2),""),0)</f>
        <v/>
      </c>
      <c r="W237" s="51"/>
      <c r="X237" s="318" t="str">
        <f>+IFERROR(IF(COUNT(W237),ROUND(SUM(W237)/SUM(K237)*100,2),""),0)</f>
        <v/>
      </c>
      <c r="Y237" s="51">
        <v>0</v>
      </c>
      <c r="Z237" s="316"/>
      <c r="AA237" s="11"/>
      <c r="AB237" s="11"/>
      <c r="AC237" s="11">
        <f>IF(SUM(H237:Y237)&gt;0,1,0)</f>
        <v>1</v>
      </c>
    </row>
    <row r="238" spans="5:29" ht="24.75" customHeight="1">
      <c r="E238" s="221">
        <v>224</v>
      </c>
      <c r="F238" s="499" t="s">
        <v>1299</v>
      </c>
      <c r="G238" s="500" t="s">
        <v>1564</v>
      </c>
      <c r="H238" s="51">
        <v>2500</v>
      </c>
      <c r="I238" s="51"/>
      <c r="J238" s="51"/>
      <c r="K238" s="501">
        <f>+IFERROR(IF(COUNT(H238:J238),ROUND(SUM(H238:J238),0),""),"")</f>
        <v>2500</v>
      </c>
      <c r="L238" s="55">
        <f>+IFERROR(IF(COUNT(K238),ROUND(K238/'Shareholding Pattern'!$L$57*100,2),""),0)</f>
        <v>0.02</v>
      </c>
      <c r="M238" s="233">
        <f>IF(H238="","",H238)</f>
        <v>2500</v>
      </c>
      <c r="N238" s="233"/>
      <c r="O238" s="318">
        <f>+IFERROR(IF(COUNT(M238:N238),ROUND(SUM(M238,N238),2),""),"")</f>
        <v>2500</v>
      </c>
      <c r="P238" s="55">
        <f>+IFERROR(IF(COUNT(O238),ROUND(O238/('Shareholding Pattern'!$P$58)*100,2),""),0)</f>
        <v>0.02</v>
      </c>
      <c r="Q238" s="51"/>
      <c r="R238" s="51"/>
      <c r="S238" s="501" t="str">
        <f>+IFERROR(IF(COUNT(Q238:R238),ROUND(SUM(Q238:R238),0),""),"")</f>
        <v/>
      </c>
      <c r="T238" s="17">
        <f>+IFERROR(IF(COUNT(K238,S238),ROUND(SUM(S238,K238)/SUM('Shareholding Pattern'!$L$57,'Shareholding Pattern'!$T$57)*100,2),""),0)</f>
        <v>0.02</v>
      </c>
      <c r="U238" s="51"/>
      <c r="V238" s="318" t="str">
        <f>+IFERROR(IF(COUNT(U238),ROUND(SUM(U238)/SUM(K238)*100,2),""),0)</f>
        <v/>
      </c>
      <c r="W238" s="51"/>
      <c r="X238" s="318" t="str">
        <f>+IFERROR(IF(COUNT(W238),ROUND(SUM(W238)/SUM(K238)*100,2),""),0)</f>
        <v/>
      </c>
      <c r="Y238" s="51">
        <v>0</v>
      </c>
      <c r="Z238" s="316"/>
      <c r="AA238" s="11"/>
      <c r="AB238" s="11"/>
      <c r="AC238" s="11">
        <f>IF(SUM(H238:Y238)&gt;0,1,0)</f>
        <v>1</v>
      </c>
    </row>
    <row r="239" spans="5:29" ht="24.75" customHeight="1">
      <c r="E239" s="221">
        <v>225</v>
      </c>
      <c r="F239" s="499" t="s">
        <v>1300</v>
      </c>
      <c r="G239" s="500" t="s">
        <v>1565</v>
      </c>
      <c r="H239" s="51">
        <v>2500</v>
      </c>
      <c r="I239" s="51"/>
      <c r="J239" s="51"/>
      <c r="K239" s="501">
        <f>+IFERROR(IF(COUNT(H239:J239),ROUND(SUM(H239:J239),0),""),"")</f>
        <v>2500</v>
      </c>
      <c r="L239" s="55">
        <f>+IFERROR(IF(COUNT(K239),ROUND(K239/'Shareholding Pattern'!$L$57*100,2),""),0)</f>
        <v>0.02</v>
      </c>
      <c r="M239" s="233">
        <f>IF(H239="","",H239)</f>
        <v>2500</v>
      </c>
      <c r="N239" s="233"/>
      <c r="O239" s="318">
        <f>+IFERROR(IF(COUNT(M239:N239),ROUND(SUM(M239,N239),2),""),"")</f>
        <v>2500</v>
      </c>
      <c r="P239" s="55">
        <f>+IFERROR(IF(COUNT(O239),ROUND(O239/('Shareholding Pattern'!$P$58)*100,2),""),0)</f>
        <v>0.02</v>
      </c>
      <c r="Q239" s="51"/>
      <c r="R239" s="51"/>
      <c r="S239" s="501" t="str">
        <f>+IFERROR(IF(COUNT(Q239:R239),ROUND(SUM(Q239:R239),0),""),"")</f>
        <v/>
      </c>
      <c r="T239" s="17">
        <f>+IFERROR(IF(COUNT(K239,S239),ROUND(SUM(S239,K239)/SUM('Shareholding Pattern'!$L$57,'Shareholding Pattern'!$T$57)*100,2),""),0)</f>
        <v>0.02</v>
      </c>
      <c r="U239" s="51"/>
      <c r="V239" s="318" t="str">
        <f>+IFERROR(IF(COUNT(U239),ROUND(SUM(U239)/SUM(K239)*100,2),""),0)</f>
        <v/>
      </c>
      <c r="W239" s="51"/>
      <c r="X239" s="318" t="str">
        <f>+IFERROR(IF(COUNT(W239),ROUND(SUM(W239)/SUM(K239)*100,2),""),0)</f>
        <v/>
      </c>
      <c r="Y239" s="51">
        <v>0</v>
      </c>
      <c r="Z239" s="316"/>
      <c r="AA239" s="11"/>
      <c r="AB239" s="11"/>
      <c r="AC239" s="11">
        <f>IF(SUM(H239:Y239)&gt;0,1,0)</f>
        <v>1</v>
      </c>
    </row>
    <row r="240" spans="5:29" ht="24.75" customHeight="1">
      <c r="E240" s="221">
        <v>226</v>
      </c>
      <c r="F240" s="499" t="s">
        <v>1301</v>
      </c>
      <c r="G240" s="500" t="s">
        <v>1566</v>
      </c>
      <c r="H240" s="51">
        <v>75000</v>
      </c>
      <c r="I240" s="51"/>
      <c r="J240" s="51"/>
      <c r="K240" s="501">
        <f>+IFERROR(IF(COUNT(H240:J240),ROUND(SUM(H240:J240),0),""),"")</f>
        <v>75000</v>
      </c>
      <c r="L240" s="55">
        <f>+IFERROR(IF(COUNT(K240),ROUND(K240/'Shareholding Pattern'!$L$57*100,2),""),0)</f>
        <v>0.65</v>
      </c>
      <c r="M240" s="233">
        <f>IF(H240="","",H240)</f>
        <v>75000</v>
      </c>
      <c r="N240" s="233"/>
      <c r="O240" s="318">
        <f>+IFERROR(IF(COUNT(M240:N240),ROUND(SUM(M240,N240),2),""),"")</f>
        <v>75000</v>
      </c>
      <c r="P240" s="55">
        <f>+IFERROR(IF(COUNT(O240),ROUND(O240/('Shareholding Pattern'!$P$58)*100,2),""),0)</f>
        <v>0.65</v>
      </c>
      <c r="Q240" s="51"/>
      <c r="R240" s="51"/>
      <c r="S240" s="501" t="str">
        <f>+IFERROR(IF(COUNT(Q240:R240),ROUND(SUM(Q240:R240),0),""),"")</f>
        <v/>
      </c>
      <c r="T240" s="17">
        <f>+IFERROR(IF(COUNT(K240,S240),ROUND(SUM(S240,K240)/SUM('Shareholding Pattern'!$L$57,'Shareholding Pattern'!$T$57)*100,2),""),0)</f>
        <v>0.65</v>
      </c>
      <c r="U240" s="51"/>
      <c r="V240" s="318" t="str">
        <f>+IFERROR(IF(COUNT(U240),ROUND(SUM(U240)/SUM(K240)*100,2),""),0)</f>
        <v/>
      </c>
      <c r="W240" s="51"/>
      <c r="X240" s="318" t="str">
        <f>+IFERROR(IF(COUNT(W240),ROUND(SUM(W240)/SUM(K240)*100,2),""),0)</f>
        <v/>
      </c>
      <c r="Y240" s="51">
        <v>0</v>
      </c>
      <c r="Z240" s="316"/>
      <c r="AA240" s="11"/>
      <c r="AB240" s="11"/>
      <c r="AC240" s="11">
        <f>IF(SUM(H240:Y240)&gt;0,1,0)</f>
        <v>1</v>
      </c>
    </row>
    <row r="241" spans="5:29" ht="24.75" customHeight="1">
      <c r="E241" s="221">
        <v>227</v>
      </c>
      <c r="F241" s="499" t="s">
        <v>1302</v>
      </c>
      <c r="G241" s="500" t="s">
        <v>1567</v>
      </c>
      <c r="H241" s="51">
        <v>200</v>
      </c>
      <c r="I241" s="51"/>
      <c r="J241" s="51"/>
      <c r="K241" s="501">
        <f>+IFERROR(IF(COUNT(H241:J241),ROUND(SUM(H241:J241),0),""),"")</f>
        <v>200</v>
      </c>
      <c r="L241" s="55">
        <f>+IFERROR(IF(COUNT(K241),ROUND(K241/'Shareholding Pattern'!$L$57*100,2),""),0)</f>
        <v>0</v>
      </c>
      <c r="M241" s="233">
        <f>IF(H241="","",H241)</f>
        <v>200</v>
      </c>
      <c r="N241" s="233"/>
      <c r="O241" s="318">
        <f>+IFERROR(IF(COUNT(M241:N241),ROUND(SUM(M241,N241),2),""),"")</f>
        <v>200</v>
      </c>
      <c r="P241" s="55">
        <f>+IFERROR(IF(COUNT(O241),ROUND(O241/('Shareholding Pattern'!$P$58)*100,2),""),0)</f>
        <v>0</v>
      </c>
      <c r="Q241" s="51"/>
      <c r="R241" s="51"/>
      <c r="S241" s="501" t="str">
        <f>+IFERROR(IF(COUNT(Q241:R241),ROUND(SUM(Q241:R241),0),""),"")</f>
        <v/>
      </c>
      <c r="T241" s="17">
        <f>+IFERROR(IF(COUNT(K241,S241),ROUND(SUM(S241,K241)/SUM('Shareholding Pattern'!$L$57,'Shareholding Pattern'!$T$57)*100,2),""),0)</f>
        <v>0</v>
      </c>
      <c r="U241" s="51"/>
      <c r="V241" s="318" t="str">
        <f>+IFERROR(IF(COUNT(U241),ROUND(SUM(U241)/SUM(K241)*100,2),""),0)</f>
        <v/>
      </c>
      <c r="W241" s="51"/>
      <c r="X241" s="318" t="str">
        <f>+IFERROR(IF(COUNT(W241),ROUND(SUM(W241)/SUM(K241)*100,2),""),0)</f>
        <v/>
      </c>
      <c r="Y241" s="51">
        <v>0</v>
      </c>
      <c r="Z241" s="316"/>
      <c r="AA241" s="11"/>
      <c r="AB241" s="11"/>
      <c r="AC241" s="11">
        <f>IF(SUM(H241:Y241)&gt;0,1,0)</f>
        <v>1</v>
      </c>
    </row>
    <row r="242" spans="5:29" ht="24.75" customHeight="1">
      <c r="E242" s="221">
        <v>228</v>
      </c>
      <c r="F242" s="499" t="s">
        <v>1303</v>
      </c>
      <c r="G242" s="500" t="s">
        <v>1568</v>
      </c>
      <c r="H242" s="51">
        <v>600</v>
      </c>
      <c r="I242" s="51"/>
      <c r="J242" s="51"/>
      <c r="K242" s="501">
        <f>+IFERROR(IF(COUNT(H242:J242),ROUND(SUM(H242:J242),0),""),"")</f>
        <v>600</v>
      </c>
      <c r="L242" s="55">
        <f>+IFERROR(IF(COUNT(K242),ROUND(K242/'Shareholding Pattern'!$L$57*100,2),""),0)</f>
        <v>0.01</v>
      </c>
      <c r="M242" s="233">
        <f>IF(H242="","",H242)</f>
        <v>600</v>
      </c>
      <c r="N242" s="233"/>
      <c r="O242" s="318">
        <f>+IFERROR(IF(COUNT(M242:N242),ROUND(SUM(M242,N242),2),""),"")</f>
        <v>600</v>
      </c>
      <c r="P242" s="55">
        <f>+IFERROR(IF(COUNT(O242),ROUND(O242/('Shareholding Pattern'!$P$58)*100,2),""),0)</f>
        <v>0.01</v>
      </c>
      <c r="Q242" s="51"/>
      <c r="R242" s="51"/>
      <c r="S242" s="501" t="str">
        <f>+IFERROR(IF(COUNT(Q242:R242),ROUND(SUM(Q242:R242),0),""),"")</f>
        <v/>
      </c>
      <c r="T242" s="17">
        <f>+IFERROR(IF(COUNT(K242,S242),ROUND(SUM(S242,K242)/SUM('Shareholding Pattern'!$L$57,'Shareholding Pattern'!$T$57)*100,2),""),0)</f>
        <v>0.01</v>
      </c>
      <c r="U242" s="51"/>
      <c r="V242" s="318" t="str">
        <f>+IFERROR(IF(COUNT(U242),ROUND(SUM(U242)/SUM(K242)*100,2),""),0)</f>
        <v/>
      </c>
      <c r="W242" s="51"/>
      <c r="X242" s="318" t="str">
        <f>+IFERROR(IF(COUNT(W242),ROUND(SUM(W242)/SUM(K242)*100,2),""),0)</f>
        <v/>
      </c>
      <c r="Y242" s="51">
        <v>0</v>
      </c>
      <c r="Z242" s="316"/>
      <c r="AA242" s="11"/>
      <c r="AB242" s="11"/>
      <c r="AC242" s="11">
        <f>IF(SUM(H242:Y242)&gt;0,1,0)</f>
        <v>1</v>
      </c>
    </row>
    <row r="243" spans="5:29" ht="24.75" customHeight="1">
      <c r="E243" s="221">
        <v>229</v>
      </c>
      <c r="F243" s="499" t="s">
        <v>1304</v>
      </c>
      <c r="G243" s="500" t="s">
        <v>1569</v>
      </c>
      <c r="H243" s="51">
        <v>100</v>
      </c>
      <c r="I243" s="51"/>
      <c r="J243" s="51"/>
      <c r="K243" s="501">
        <f>+IFERROR(IF(COUNT(H243:J243),ROUND(SUM(H243:J243),0),""),"")</f>
        <v>100</v>
      </c>
      <c r="L243" s="55">
        <f>+IFERROR(IF(COUNT(K243),ROUND(K243/'Shareholding Pattern'!$L$57*100,2),""),0)</f>
        <v>0</v>
      </c>
      <c r="M243" s="233">
        <f>IF(H243="","",H243)</f>
        <v>100</v>
      </c>
      <c r="N243" s="233"/>
      <c r="O243" s="318">
        <f>+IFERROR(IF(COUNT(M243:N243),ROUND(SUM(M243,N243),2),""),"")</f>
        <v>100</v>
      </c>
      <c r="P243" s="55">
        <f>+IFERROR(IF(COUNT(O243),ROUND(O243/('Shareholding Pattern'!$P$58)*100,2),""),0)</f>
        <v>0</v>
      </c>
      <c r="Q243" s="51"/>
      <c r="R243" s="51"/>
      <c r="S243" s="501" t="str">
        <f>+IFERROR(IF(COUNT(Q243:R243),ROUND(SUM(Q243:R243),0),""),"")</f>
        <v/>
      </c>
      <c r="T243" s="17">
        <f>+IFERROR(IF(COUNT(K243,S243),ROUND(SUM(S243,K243)/SUM('Shareholding Pattern'!$L$57,'Shareholding Pattern'!$T$57)*100,2),""),0)</f>
        <v>0</v>
      </c>
      <c r="U243" s="51"/>
      <c r="V243" s="318" t="str">
        <f>+IFERROR(IF(COUNT(U243),ROUND(SUM(U243)/SUM(K243)*100,2),""),0)</f>
        <v/>
      </c>
      <c r="W243" s="51"/>
      <c r="X243" s="318" t="str">
        <f>+IFERROR(IF(COUNT(W243),ROUND(SUM(W243)/SUM(K243)*100,2),""),0)</f>
        <v/>
      </c>
      <c r="Y243" s="51">
        <v>0</v>
      </c>
      <c r="Z243" s="316"/>
      <c r="AA243" s="11"/>
      <c r="AB243" s="11"/>
      <c r="AC243" s="11">
        <f>IF(SUM(H243:Y243)&gt;0,1,0)</f>
        <v>1</v>
      </c>
    </row>
    <row r="244" spans="5:29" ht="24.75" customHeight="1">
      <c r="E244" s="221">
        <v>230</v>
      </c>
      <c r="F244" s="499" t="s">
        <v>1305</v>
      </c>
      <c r="G244" s="500" t="s">
        <v>1570</v>
      </c>
      <c r="H244" s="51">
        <v>100</v>
      </c>
      <c r="I244" s="51"/>
      <c r="J244" s="51"/>
      <c r="K244" s="501">
        <f>+IFERROR(IF(COUNT(H244:J244),ROUND(SUM(H244:J244),0),""),"")</f>
        <v>100</v>
      </c>
      <c r="L244" s="55">
        <f>+IFERROR(IF(COUNT(K244),ROUND(K244/'Shareholding Pattern'!$L$57*100,2),""),0)</f>
        <v>0</v>
      </c>
      <c r="M244" s="233">
        <f>IF(H244="","",H244)</f>
        <v>100</v>
      </c>
      <c r="N244" s="233"/>
      <c r="O244" s="318">
        <f>+IFERROR(IF(COUNT(M244:N244),ROUND(SUM(M244,N244),2),""),"")</f>
        <v>100</v>
      </c>
      <c r="P244" s="55">
        <f>+IFERROR(IF(COUNT(O244),ROUND(O244/('Shareholding Pattern'!$P$58)*100,2),""),0)</f>
        <v>0</v>
      </c>
      <c r="Q244" s="51"/>
      <c r="R244" s="51"/>
      <c r="S244" s="501" t="str">
        <f>+IFERROR(IF(COUNT(Q244:R244),ROUND(SUM(Q244:R244),0),""),"")</f>
        <v/>
      </c>
      <c r="T244" s="17">
        <f>+IFERROR(IF(COUNT(K244,S244),ROUND(SUM(S244,K244)/SUM('Shareholding Pattern'!$L$57,'Shareholding Pattern'!$T$57)*100,2),""),0)</f>
        <v>0</v>
      </c>
      <c r="U244" s="51"/>
      <c r="V244" s="318" t="str">
        <f>+IFERROR(IF(COUNT(U244),ROUND(SUM(U244)/SUM(K244)*100,2),""),0)</f>
        <v/>
      </c>
      <c r="W244" s="51"/>
      <c r="X244" s="318" t="str">
        <f>+IFERROR(IF(COUNT(W244),ROUND(SUM(W244)/SUM(K244)*100,2),""),0)</f>
        <v/>
      </c>
      <c r="Y244" s="51">
        <v>0</v>
      </c>
      <c r="Z244" s="316"/>
      <c r="AA244" s="11"/>
      <c r="AB244" s="11"/>
      <c r="AC244" s="11">
        <f>IF(SUM(H244:Y244)&gt;0,1,0)</f>
        <v>1</v>
      </c>
    </row>
    <row r="245" spans="5:29" ht="24.75" customHeight="1">
      <c r="E245" s="221">
        <v>231</v>
      </c>
      <c r="F245" s="499" t="s">
        <v>1306</v>
      </c>
      <c r="G245" s="500" t="s">
        <v>1571</v>
      </c>
      <c r="H245" s="51">
        <v>200</v>
      </c>
      <c r="I245" s="51"/>
      <c r="J245" s="51"/>
      <c r="K245" s="501">
        <f>+IFERROR(IF(COUNT(H245:J245),ROUND(SUM(H245:J245),0),""),"")</f>
        <v>200</v>
      </c>
      <c r="L245" s="55">
        <f>+IFERROR(IF(COUNT(K245),ROUND(K245/'Shareholding Pattern'!$L$57*100,2),""),0)</f>
        <v>0</v>
      </c>
      <c r="M245" s="233">
        <f>IF(H245="","",H245)</f>
        <v>200</v>
      </c>
      <c r="N245" s="233"/>
      <c r="O245" s="318">
        <f>+IFERROR(IF(COUNT(M245:N245),ROUND(SUM(M245,N245),2),""),"")</f>
        <v>200</v>
      </c>
      <c r="P245" s="55">
        <f>+IFERROR(IF(COUNT(O245),ROUND(O245/('Shareholding Pattern'!$P$58)*100,2),""),0)</f>
        <v>0</v>
      </c>
      <c r="Q245" s="51"/>
      <c r="R245" s="51"/>
      <c r="S245" s="501" t="str">
        <f>+IFERROR(IF(COUNT(Q245:R245),ROUND(SUM(Q245:R245),0),""),"")</f>
        <v/>
      </c>
      <c r="T245" s="17">
        <f>+IFERROR(IF(COUNT(K245,S245),ROUND(SUM(S245,K245)/SUM('Shareholding Pattern'!$L$57,'Shareholding Pattern'!$T$57)*100,2),""),0)</f>
        <v>0</v>
      </c>
      <c r="U245" s="51"/>
      <c r="V245" s="318" t="str">
        <f>+IFERROR(IF(COUNT(U245),ROUND(SUM(U245)/SUM(K245)*100,2),""),0)</f>
        <v/>
      </c>
      <c r="W245" s="51"/>
      <c r="X245" s="318" t="str">
        <f>+IFERROR(IF(COUNT(W245),ROUND(SUM(W245)/SUM(K245)*100,2),""),0)</f>
        <v/>
      </c>
      <c r="Y245" s="51">
        <v>0</v>
      </c>
      <c r="Z245" s="316"/>
      <c r="AA245" s="11"/>
      <c r="AB245" s="11"/>
      <c r="AC245" s="11">
        <f>IF(SUM(H245:Y245)&gt;0,1,0)</f>
        <v>1</v>
      </c>
    </row>
    <row r="246" spans="5:29" ht="24.75" customHeight="1">
      <c r="E246" s="221">
        <v>232</v>
      </c>
      <c r="F246" s="499" t="s">
        <v>1307</v>
      </c>
      <c r="G246" s="500" t="s">
        <v>1572</v>
      </c>
      <c r="H246" s="51">
        <v>500</v>
      </c>
      <c r="I246" s="51"/>
      <c r="J246" s="51"/>
      <c r="K246" s="501">
        <f>+IFERROR(IF(COUNT(H246:J246),ROUND(SUM(H246:J246),0),""),"")</f>
        <v>500</v>
      </c>
      <c r="L246" s="55">
        <f>+IFERROR(IF(COUNT(K246),ROUND(K246/'Shareholding Pattern'!$L$57*100,2),""),0)</f>
        <v>0</v>
      </c>
      <c r="M246" s="233">
        <f>IF(H246="","",H246)</f>
        <v>500</v>
      </c>
      <c r="N246" s="233"/>
      <c r="O246" s="318">
        <f>+IFERROR(IF(COUNT(M246:N246),ROUND(SUM(M246,N246),2),""),"")</f>
        <v>500</v>
      </c>
      <c r="P246" s="55">
        <f>+IFERROR(IF(COUNT(O246),ROUND(O246/('Shareholding Pattern'!$P$58)*100,2),""),0)</f>
        <v>0</v>
      </c>
      <c r="Q246" s="51"/>
      <c r="R246" s="51"/>
      <c r="S246" s="501" t="str">
        <f>+IFERROR(IF(COUNT(Q246:R246),ROUND(SUM(Q246:R246),0),""),"")</f>
        <v/>
      </c>
      <c r="T246" s="17">
        <f>+IFERROR(IF(COUNT(K246,S246),ROUND(SUM(S246,K246)/SUM('Shareholding Pattern'!$L$57,'Shareholding Pattern'!$T$57)*100,2),""),0)</f>
        <v>0</v>
      </c>
      <c r="U246" s="51"/>
      <c r="V246" s="318" t="str">
        <f>+IFERROR(IF(COUNT(U246),ROUND(SUM(U246)/SUM(K246)*100,2),""),0)</f>
        <v/>
      </c>
      <c r="W246" s="51"/>
      <c r="X246" s="318" t="str">
        <f>+IFERROR(IF(COUNT(W246),ROUND(SUM(W246)/SUM(K246)*100,2),""),0)</f>
        <v/>
      </c>
      <c r="Y246" s="51">
        <v>0</v>
      </c>
      <c r="Z246" s="316"/>
      <c r="AA246" s="11"/>
      <c r="AB246" s="11"/>
      <c r="AC246" s="11">
        <f>IF(SUM(H246:Y246)&gt;0,1,0)</f>
        <v>1</v>
      </c>
    </row>
    <row r="247" spans="5:29" ht="24.75" customHeight="1">
      <c r="E247" s="221">
        <v>233</v>
      </c>
      <c r="F247" s="499" t="s">
        <v>1308</v>
      </c>
      <c r="G247" s="500" t="s">
        <v>1573</v>
      </c>
      <c r="H247" s="51">
        <v>400</v>
      </c>
      <c r="I247" s="51"/>
      <c r="J247" s="51"/>
      <c r="K247" s="501">
        <f>+IFERROR(IF(COUNT(H247:J247),ROUND(SUM(H247:J247),0),""),"")</f>
        <v>400</v>
      </c>
      <c r="L247" s="55">
        <f>+IFERROR(IF(COUNT(K247),ROUND(K247/'Shareholding Pattern'!$L$57*100,2),""),0)</f>
        <v>0</v>
      </c>
      <c r="M247" s="233">
        <f>IF(H247="","",H247)</f>
        <v>400</v>
      </c>
      <c r="N247" s="233"/>
      <c r="O247" s="318">
        <f>+IFERROR(IF(COUNT(M247:N247),ROUND(SUM(M247,N247),2),""),"")</f>
        <v>400</v>
      </c>
      <c r="P247" s="55">
        <f>+IFERROR(IF(COUNT(O247),ROUND(O247/('Shareholding Pattern'!$P$58)*100,2),""),0)</f>
        <v>0</v>
      </c>
      <c r="Q247" s="51"/>
      <c r="R247" s="51"/>
      <c r="S247" s="501" t="str">
        <f>+IFERROR(IF(COUNT(Q247:R247),ROUND(SUM(Q247:R247),0),""),"")</f>
        <v/>
      </c>
      <c r="T247" s="17">
        <f>+IFERROR(IF(COUNT(K247,S247),ROUND(SUM(S247,K247)/SUM('Shareholding Pattern'!$L$57,'Shareholding Pattern'!$T$57)*100,2),""),0)</f>
        <v>0</v>
      </c>
      <c r="U247" s="51"/>
      <c r="V247" s="318" t="str">
        <f>+IFERROR(IF(COUNT(U247),ROUND(SUM(U247)/SUM(K247)*100,2),""),0)</f>
        <v/>
      </c>
      <c r="W247" s="51"/>
      <c r="X247" s="318" t="str">
        <f>+IFERROR(IF(COUNT(W247),ROUND(SUM(W247)/SUM(K247)*100,2),""),0)</f>
        <v/>
      </c>
      <c r="Y247" s="51">
        <v>0</v>
      </c>
      <c r="Z247" s="316"/>
      <c r="AA247" s="11"/>
      <c r="AB247" s="11"/>
      <c r="AC247" s="11">
        <f>IF(SUM(H247:Y247)&gt;0,1,0)</f>
        <v>1</v>
      </c>
    </row>
    <row r="248" spans="5:29" ht="24.75" customHeight="1">
      <c r="E248" s="221">
        <v>234</v>
      </c>
      <c r="F248" s="499" t="s">
        <v>1309</v>
      </c>
      <c r="G248" s="500" t="s">
        <v>1574</v>
      </c>
      <c r="H248" s="51">
        <v>100</v>
      </c>
      <c r="I248" s="51"/>
      <c r="J248" s="51"/>
      <c r="K248" s="501">
        <f>+IFERROR(IF(COUNT(H248:J248),ROUND(SUM(H248:J248),0),""),"")</f>
        <v>100</v>
      </c>
      <c r="L248" s="55">
        <f>+IFERROR(IF(COUNT(K248),ROUND(K248/'Shareholding Pattern'!$L$57*100,2),""),0)</f>
        <v>0</v>
      </c>
      <c r="M248" s="233">
        <f>IF(H248="","",H248)</f>
        <v>100</v>
      </c>
      <c r="N248" s="233"/>
      <c r="O248" s="318">
        <f>+IFERROR(IF(COUNT(M248:N248),ROUND(SUM(M248,N248),2),""),"")</f>
        <v>100</v>
      </c>
      <c r="P248" s="55">
        <f>+IFERROR(IF(COUNT(O248),ROUND(O248/('Shareholding Pattern'!$P$58)*100,2),""),0)</f>
        <v>0</v>
      </c>
      <c r="Q248" s="51"/>
      <c r="R248" s="51"/>
      <c r="S248" s="501" t="str">
        <f>+IFERROR(IF(COUNT(Q248:R248),ROUND(SUM(Q248:R248),0),""),"")</f>
        <v/>
      </c>
      <c r="T248" s="17">
        <f>+IFERROR(IF(COUNT(K248,S248),ROUND(SUM(S248,K248)/SUM('Shareholding Pattern'!$L$57,'Shareholding Pattern'!$T$57)*100,2),""),0)</f>
        <v>0</v>
      </c>
      <c r="U248" s="51"/>
      <c r="V248" s="318" t="str">
        <f>+IFERROR(IF(COUNT(U248),ROUND(SUM(U248)/SUM(K248)*100,2),""),0)</f>
        <v/>
      </c>
      <c r="W248" s="51"/>
      <c r="X248" s="318" t="str">
        <f>+IFERROR(IF(COUNT(W248),ROUND(SUM(W248)/SUM(K248)*100,2),""),0)</f>
        <v/>
      </c>
      <c r="Y248" s="51">
        <v>0</v>
      </c>
      <c r="Z248" s="316"/>
      <c r="AA248" s="11"/>
      <c r="AB248" s="11"/>
      <c r="AC248" s="11">
        <f>IF(SUM(H248:Y248)&gt;0,1,0)</f>
        <v>1</v>
      </c>
    </row>
    <row r="249" spans="5:29" ht="24.75" customHeight="1">
      <c r="E249" s="221">
        <v>235</v>
      </c>
      <c r="F249" s="499" t="s">
        <v>1310</v>
      </c>
      <c r="G249" s="500" t="s">
        <v>1575</v>
      </c>
      <c r="H249" s="51">
        <v>500</v>
      </c>
      <c r="I249" s="51"/>
      <c r="J249" s="51"/>
      <c r="K249" s="501">
        <f>+IFERROR(IF(COUNT(H249:J249),ROUND(SUM(H249:J249),0),""),"")</f>
        <v>500</v>
      </c>
      <c r="L249" s="55">
        <f>+IFERROR(IF(COUNT(K249),ROUND(K249/'Shareholding Pattern'!$L$57*100,2),""),0)</f>
        <v>0</v>
      </c>
      <c r="M249" s="233">
        <f>IF(H249="","",H249)</f>
        <v>500</v>
      </c>
      <c r="N249" s="233"/>
      <c r="O249" s="318">
        <f>+IFERROR(IF(COUNT(M249:N249),ROUND(SUM(M249,N249),2),""),"")</f>
        <v>500</v>
      </c>
      <c r="P249" s="55">
        <f>+IFERROR(IF(COUNT(O249),ROUND(O249/('Shareholding Pattern'!$P$58)*100,2),""),0)</f>
        <v>0</v>
      </c>
      <c r="Q249" s="51"/>
      <c r="R249" s="51"/>
      <c r="S249" s="501" t="str">
        <f>+IFERROR(IF(COUNT(Q249:R249),ROUND(SUM(Q249:R249),0),""),"")</f>
        <v/>
      </c>
      <c r="T249" s="17">
        <f>+IFERROR(IF(COUNT(K249,S249),ROUND(SUM(S249,K249)/SUM('Shareholding Pattern'!$L$57,'Shareholding Pattern'!$T$57)*100,2),""),0)</f>
        <v>0</v>
      </c>
      <c r="U249" s="51"/>
      <c r="V249" s="318" t="str">
        <f>+IFERROR(IF(COUNT(U249),ROUND(SUM(U249)/SUM(K249)*100,2),""),0)</f>
        <v/>
      </c>
      <c r="W249" s="51"/>
      <c r="X249" s="318" t="str">
        <f>+IFERROR(IF(COUNT(W249),ROUND(SUM(W249)/SUM(K249)*100,2),""),0)</f>
        <v/>
      </c>
      <c r="Y249" s="51">
        <v>0</v>
      </c>
      <c r="Z249" s="316"/>
      <c r="AA249" s="11"/>
      <c r="AB249" s="11"/>
      <c r="AC249" s="11">
        <f>IF(SUM(H249:Y249)&gt;0,1,0)</f>
        <v>1</v>
      </c>
    </row>
    <row r="250" spans="5:29" ht="24.75" customHeight="1">
      <c r="E250" s="221">
        <v>236</v>
      </c>
      <c r="F250" s="499" t="s">
        <v>1311</v>
      </c>
      <c r="G250" s="500" t="s">
        <v>1576</v>
      </c>
      <c r="H250" s="51">
        <v>200</v>
      </c>
      <c r="I250" s="51"/>
      <c r="J250" s="51"/>
      <c r="K250" s="501">
        <f>+IFERROR(IF(COUNT(H250:J250),ROUND(SUM(H250:J250),0),""),"")</f>
        <v>200</v>
      </c>
      <c r="L250" s="55">
        <f>+IFERROR(IF(COUNT(K250),ROUND(K250/'Shareholding Pattern'!$L$57*100,2),""),0)</f>
        <v>0</v>
      </c>
      <c r="M250" s="233">
        <f>IF(H250="","",H250)</f>
        <v>200</v>
      </c>
      <c r="N250" s="233"/>
      <c r="O250" s="318">
        <f>+IFERROR(IF(COUNT(M250:N250),ROUND(SUM(M250,N250),2),""),"")</f>
        <v>200</v>
      </c>
      <c r="P250" s="55">
        <f>+IFERROR(IF(COUNT(O250),ROUND(O250/('Shareholding Pattern'!$P$58)*100,2),""),0)</f>
        <v>0</v>
      </c>
      <c r="Q250" s="51"/>
      <c r="R250" s="51"/>
      <c r="S250" s="501" t="str">
        <f>+IFERROR(IF(COUNT(Q250:R250),ROUND(SUM(Q250:R250),0),""),"")</f>
        <v/>
      </c>
      <c r="T250" s="17">
        <f>+IFERROR(IF(COUNT(K250,S250),ROUND(SUM(S250,K250)/SUM('Shareholding Pattern'!$L$57,'Shareholding Pattern'!$T$57)*100,2),""),0)</f>
        <v>0</v>
      </c>
      <c r="U250" s="51"/>
      <c r="V250" s="318" t="str">
        <f>+IFERROR(IF(COUNT(U250),ROUND(SUM(U250)/SUM(K250)*100,2),""),0)</f>
        <v/>
      </c>
      <c r="W250" s="51"/>
      <c r="X250" s="318" t="str">
        <f>+IFERROR(IF(COUNT(W250),ROUND(SUM(W250)/SUM(K250)*100,2),""),0)</f>
        <v/>
      </c>
      <c r="Y250" s="51">
        <v>0</v>
      </c>
      <c r="Z250" s="316"/>
      <c r="AA250" s="11"/>
      <c r="AB250" s="11"/>
      <c r="AC250" s="11">
        <f>IF(SUM(H250:Y250)&gt;0,1,0)</f>
        <v>1</v>
      </c>
    </row>
    <row r="251" spans="5:29" ht="24.75" customHeight="1">
      <c r="E251" s="221">
        <v>237</v>
      </c>
      <c r="F251" s="499" t="s">
        <v>1312</v>
      </c>
      <c r="G251" s="500" t="s">
        <v>1577</v>
      </c>
      <c r="H251" s="51">
        <v>100</v>
      </c>
      <c r="I251" s="51"/>
      <c r="J251" s="51"/>
      <c r="K251" s="501">
        <f>+IFERROR(IF(COUNT(H251:J251),ROUND(SUM(H251:J251),0),""),"")</f>
        <v>100</v>
      </c>
      <c r="L251" s="55">
        <f>+IFERROR(IF(COUNT(K251),ROUND(K251/'Shareholding Pattern'!$L$57*100,2),""),0)</f>
        <v>0</v>
      </c>
      <c r="M251" s="233">
        <f>IF(H251="","",H251)</f>
        <v>100</v>
      </c>
      <c r="N251" s="233"/>
      <c r="O251" s="318">
        <f>+IFERROR(IF(COUNT(M251:N251),ROUND(SUM(M251,N251),2),""),"")</f>
        <v>100</v>
      </c>
      <c r="P251" s="55">
        <f>+IFERROR(IF(COUNT(O251),ROUND(O251/('Shareholding Pattern'!$P$58)*100,2),""),0)</f>
        <v>0</v>
      </c>
      <c r="Q251" s="51"/>
      <c r="R251" s="51"/>
      <c r="S251" s="501" t="str">
        <f>+IFERROR(IF(COUNT(Q251:R251),ROUND(SUM(Q251:R251),0),""),"")</f>
        <v/>
      </c>
      <c r="T251" s="17">
        <f>+IFERROR(IF(COUNT(K251,S251),ROUND(SUM(S251,K251)/SUM('Shareholding Pattern'!$L$57,'Shareholding Pattern'!$T$57)*100,2),""),0)</f>
        <v>0</v>
      </c>
      <c r="U251" s="51"/>
      <c r="V251" s="318" t="str">
        <f>+IFERROR(IF(COUNT(U251),ROUND(SUM(U251)/SUM(K251)*100,2),""),0)</f>
        <v/>
      </c>
      <c r="W251" s="51"/>
      <c r="X251" s="318" t="str">
        <f>+IFERROR(IF(COUNT(W251),ROUND(SUM(W251)/SUM(K251)*100,2),""),0)</f>
        <v/>
      </c>
      <c r="Y251" s="51">
        <v>0</v>
      </c>
      <c r="Z251" s="316"/>
      <c r="AA251" s="11"/>
      <c r="AB251" s="11"/>
      <c r="AC251" s="11">
        <f>IF(SUM(H251:Y251)&gt;0,1,0)</f>
        <v>1</v>
      </c>
    </row>
    <row r="252" spans="5:29" ht="24.75" customHeight="1">
      <c r="E252" s="221">
        <v>238</v>
      </c>
      <c r="F252" s="499" t="s">
        <v>1313</v>
      </c>
      <c r="G252" s="500" t="s">
        <v>1578</v>
      </c>
      <c r="H252" s="51">
        <v>100</v>
      </c>
      <c r="I252" s="51"/>
      <c r="J252" s="51"/>
      <c r="K252" s="501">
        <f>+IFERROR(IF(COUNT(H252:J252),ROUND(SUM(H252:J252),0),""),"")</f>
        <v>100</v>
      </c>
      <c r="L252" s="55">
        <f>+IFERROR(IF(COUNT(K252),ROUND(K252/'Shareholding Pattern'!$L$57*100,2),""),0)</f>
        <v>0</v>
      </c>
      <c r="M252" s="233">
        <f>IF(H252="","",H252)</f>
        <v>100</v>
      </c>
      <c r="N252" s="233"/>
      <c r="O252" s="318">
        <f>+IFERROR(IF(COUNT(M252:N252),ROUND(SUM(M252,N252),2),""),"")</f>
        <v>100</v>
      </c>
      <c r="P252" s="55">
        <f>+IFERROR(IF(COUNT(O252),ROUND(O252/('Shareholding Pattern'!$P$58)*100,2),""),0)</f>
        <v>0</v>
      </c>
      <c r="Q252" s="51"/>
      <c r="R252" s="51"/>
      <c r="S252" s="501" t="str">
        <f>+IFERROR(IF(COUNT(Q252:R252),ROUND(SUM(Q252:R252),0),""),"")</f>
        <v/>
      </c>
      <c r="T252" s="17">
        <f>+IFERROR(IF(COUNT(K252,S252),ROUND(SUM(S252,K252)/SUM('Shareholding Pattern'!$L$57,'Shareholding Pattern'!$T$57)*100,2),""),0)</f>
        <v>0</v>
      </c>
      <c r="U252" s="51"/>
      <c r="V252" s="318" t="str">
        <f>+IFERROR(IF(COUNT(U252),ROUND(SUM(U252)/SUM(K252)*100,2),""),0)</f>
        <v/>
      </c>
      <c r="W252" s="51"/>
      <c r="X252" s="318" t="str">
        <f>+IFERROR(IF(COUNT(W252),ROUND(SUM(W252)/SUM(K252)*100,2),""),0)</f>
        <v/>
      </c>
      <c r="Y252" s="51">
        <v>0</v>
      </c>
      <c r="Z252" s="316"/>
      <c r="AA252" s="11"/>
      <c r="AB252" s="11"/>
      <c r="AC252" s="11">
        <f>IF(SUM(H252:Y252)&gt;0,1,0)</f>
        <v>1</v>
      </c>
    </row>
    <row r="253" spans="5:29" ht="24.75" customHeight="1">
      <c r="E253" s="221">
        <v>239</v>
      </c>
      <c r="F253" s="499" t="s">
        <v>1314</v>
      </c>
      <c r="G253" s="500" t="s">
        <v>1579</v>
      </c>
      <c r="H253" s="51">
        <v>300</v>
      </c>
      <c r="I253" s="51"/>
      <c r="J253" s="51"/>
      <c r="K253" s="501">
        <f>+IFERROR(IF(COUNT(H253:J253),ROUND(SUM(H253:J253),0),""),"")</f>
        <v>300</v>
      </c>
      <c r="L253" s="55">
        <f>+IFERROR(IF(COUNT(K253),ROUND(K253/'Shareholding Pattern'!$L$57*100,2),""),0)</f>
        <v>0</v>
      </c>
      <c r="M253" s="233">
        <f>IF(H253="","",H253)</f>
        <v>300</v>
      </c>
      <c r="N253" s="233"/>
      <c r="O253" s="318">
        <f>+IFERROR(IF(COUNT(M253:N253),ROUND(SUM(M253,N253),2),""),"")</f>
        <v>300</v>
      </c>
      <c r="P253" s="55">
        <f>+IFERROR(IF(COUNT(O253),ROUND(O253/('Shareholding Pattern'!$P$58)*100,2),""),0)</f>
        <v>0</v>
      </c>
      <c r="Q253" s="51"/>
      <c r="R253" s="51"/>
      <c r="S253" s="501" t="str">
        <f>+IFERROR(IF(COUNT(Q253:R253),ROUND(SUM(Q253:R253),0),""),"")</f>
        <v/>
      </c>
      <c r="T253" s="17">
        <f>+IFERROR(IF(COUNT(K253,S253),ROUND(SUM(S253,K253)/SUM('Shareholding Pattern'!$L$57,'Shareholding Pattern'!$T$57)*100,2),""),0)</f>
        <v>0</v>
      </c>
      <c r="U253" s="51"/>
      <c r="V253" s="318" t="str">
        <f>+IFERROR(IF(COUNT(U253),ROUND(SUM(U253)/SUM(K253)*100,2),""),0)</f>
        <v/>
      </c>
      <c r="W253" s="51"/>
      <c r="X253" s="318" t="str">
        <f>+IFERROR(IF(COUNT(W253),ROUND(SUM(W253)/SUM(K253)*100,2),""),0)</f>
        <v/>
      </c>
      <c r="Y253" s="51">
        <v>0</v>
      </c>
      <c r="Z253" s="316"/>
      <c r="AA253" s="11"/>
      <c r="AB253" s="11"/>
      <c r="AC253" s="11">
        <f>IF(SUM(H253:Y253)&gt;0,1,0)</f>
        <v>1</v>
      </c>
    </row>
    <row r="254" spans="5:29" ht="24.75" customHeight="1">
      <c r="E254" s="221">
        <v>240</v>
      </c>
      <c r="F254" s="499" t="s">
        <v>1315</v>
      </c>
      <c r="G254" s="500" t="s">
        <v>1580</v>
      </c>
      <c r="H254" s="51">
        <v>100</v>
      </c>
      <c r="I254" s="51"/>
      <c r="J254" s="51"/>
      <c r="K254" s="501">
        <f>+IFERROR(IF(COUNT(H254:J254),ROUND(SUM(H254:J254),0),""),"")</f>
        <v>100</v>
      </c>
      <c r="L254" s="55">
        <f>+IFERROR(IF(COUNT(K254),ROUND(K254/'Shareholding Pattern'!$L$57*100,2),""),0)</f>
        <v>0</v>
      </c>
      <c r="M254" s="233">
        <f>IF(H254="","",H254)</f>
        <v>100</v>
      </c>
      <c r="N254" s="233"/>
      <c r="O254" s="318">
        <f>+IFERROR(IF(COUNT(M254:N254),ROUND(SUM(M254,N254),2),""),"")</f>
        <v>100</v>
      </c>
      <c r="P254" s="55">
        <f>+IFERROR(IF(COUNT(O254),ROUND(O254/('Shareholding Pattern'!$P$58)*100,2),""),0)</f>
        <v>0</v>
      </c>
      <c r="Q254" s="51"/>
      <c r="R254" s="51"/>
      <c r="S254" s="501" t="str">
        <f>+IFERROR(IF(COUNT(Q254:R254),ROUND(SUM(Q254:R254),0),""),"")</f>
        <v/>
      </c>
      <c r="T254" s="17">
        <f>+IFERROR(IF(COUNT(K254,S254),ROUND(SUM(S254,K254)/SUM('Shareholding Pattern'!$L$57,'Shareholding Pattern'!$T$57)*100,2),""),0)</f>
        <v>0</v>
      </c>
      <c r="U254" s="51"/>
      <c r="V254" s="318" t="str">
        <f>+IFERROR(IF(COUNT(U254),ROUND(SUM(U254)/SUM(K254)*100,2),""),0)</f>
        <v/>
      </c>
      <c r="W254" s="51"/>
      <c r="X254" s="318" t="str">
        <f>+IFERROR(IF(COUNT(W254),ROUND(SUM(W254)/SUM(K254)*100,2),""),0)</f>
        <v/>
      </c>
      <c r="Y254" s="51">
        <v>0</v>
      </c>
      <c r="Z254" s="316"/>
      <c r="AA254" s="11"/>
      <c r="AB254" s="11"/>
      <c r="AC254" s="11">
        <f>IF(SUM(H254:Y254)&gt;0,1,0)</f>
        <v>1</v>
      </c>
    </row>
    <row r="255" spans="5:29" ht="24.75" customHeight="1">
      <c r="E255" s="221">
        <v>241</v>
      </c>
      <c r="F255" s="499" t="s">
        <v>1316</v>
      </c>
      <c r="G255" s="500" t="s">
        <v>1581</v>
      </c>
      <c r="H255" s="51">
        <v>100</v>
      </c>
      <c r="I255" s="51"/>
      <c r="J255" s="51"/>
      <c r="K255" s="501">
        <f>+IFERROR(IF(COUNT(H255:J255),ROUND(SUM(H255:J255),0),""),"")</f>
        <v>100</v>
      </c>
      <c r="L255" s="55">
        <f>+IFERROR(IF(COUNT(K255),ROUND(K255/'Shareholding Pattern'!$L$57*100,2),""),0)</f>
        <v>0</v>
      </c>
      <c r="M255" s="233">
        <f>IF(H255="","",H255)</f>
        <v>100</v>
      </c>
      <c r="N255" s="233"/>
      <c r="O255" s="318">
        <f>+IFERROR(IF(COUNT(M255:N255),ROUND(SUM(M255,N255),2),""),"")</f>
        <v>100</v>
      </c>
      <c r="P255" s="55">
        <f>+IFERROR(IF(COUNT(O255),ROUND(O255/('Shareholding Pattern'!$P$58)*100,2),""),0)</f>
        <v>0</v>
      </c>
      <c r="Q255" s="51"/>
      <c r="R255" s="51"/>
      <c r="S255" s="501" t="str">
        <f>+IFERROR(IF(COUNT(Q255:R255),ROUND(SUM(Q255:R255),0),""),"")</f>
        <v/>
      </c>
      <c r="T255" s="17">
        <f>+IFERROR(IF(COUNT(K255,S255),ROUND(SUM(S255,K255)/SUM('Shareholding Pattern'!$L$57,'Shareholding Pattern'!$T$57)*100,2),""),0)</f>
        <v>0</v>
      </c>
      <c r="U255" s="51"/>
      <c r="V255" s="318" t="str">
        <f>+IFERROR(IF(COUNT(U255),ROUND(SUM(U255)/SUM(K255)*100,2),""),0)</f>
        <v/>
      </c>
      <c r="W255" s="51"/>
      <c r="X255" s="318" t="str">
        <f>+IFERROR(IF(COUNT(W255),ROUND(SUM(W255)/SUM(K255)*100,2),""),0)</f>
        <v/>
      </c>
      <c r="Y255" s="51">
        <v>0</v>
      </c>
      <c r="Z255" s="316"/>
      <c r="AA255" s="11"/>
      <c r="AB255" s="11"/>
      <c r="AC255" s="11">
        <f>IF(SUM(H255:Y255)&gt;0,1,0)</f>
        <v>1</v>
      </c>
    </row>
    <row r="256" spans="5:29" ht="24.75" customHeight="1">
      <c r="E256" s="221">
        <v>242</v>
      </c>
      <c r="F256" s="499" t="s">
        <v>1317</v>
      </c>
      <c r="G256" s="500" t="s">
        <v>1582</v>
      </c>
      <c r="H256" s="51">
        <v>100</v>
      </c>
      <c r="I256" s="51"/>
      <c r="J256" s="51"/>
      <c r="K256" s="501">
        <f>+IFERROR(IF(COUNT(H256:J256),ROUND(SUM(H256:J256),0),""),"")</f>
        <v>100</v>
      </c>
      <c r="L256" s="55">
        <f>+IFERROR(IF(COUNT(K256),ROUND(K256/'Shareholding Pattern'!$L$57*100,2),""),0)</f>
        <v>0</v>
      </c>
      <c r="M256" s="233">
        <f>IF(H256="","",H256)</f>
        <v>100</v>
      </c>
      <c r="N256" s="233"/>
      <c r="O256" s="318">
        <f>+IFERROR(IF(COUNT(M256:N256),ROUND(SUM(M256,N256),2),""),"")</f>
        <v>100</v>
      </c>
      <c r="P256" s="55">
        <f>+IFERROR(IF(COUNT(O256),ROUND(O256/('Shareholding Pattern'!$P$58)*100,2),""),0)</f>
        <v>0</v>
      </c>
      <c r="Q256" s="51"/>
      <c r="R256" s="51"/>
      <c r="S256" s="501" t="str">
        <f>+IFERROR(IF(COUNT(Q256:R256),ROUND(SUM(Q256:R256),0),""),"")</f>
        <v/>
      </c>
      <c r="T256" s="17">
        <f>+IFERROR(IF(COUNT(K256,S256),ROUND(SUM(S256,K256)/SUM('Shareholding Pattern'!$L$57,'Shareholding Pattern'!$T$57)*100,2),""),0)</f>
        <v>0</v>
      </c>
      <c r="U256" s="51"/>
      <c r="V256" s="318" t="str">
        <f>+IFERROR(IF(COUNT(U256),ROUND(SUM(U256)/SUM(K256)*100,2),""),0)</f>
        <v/>
      </c>
      <c r="W256" s="51"/>
      <c r="X256" s="318" t="str">
        <f>+IFERROR(IF(COUNT(W256),ROUND(SUM(W256)/SUM(K256)*100,2),""),0)</f>
        <v/>
      </c>
      <c r="Y256" s="51">
        <v>0</v>
      </c>
      <c r="Z256" s="316"/>
      <c r="AA256" s="11"/>
      <c r="AB256" s="11"/>
      <c r="AC256" s="11">
        <f>IF(SUM(H256:Y256)&gt;0,1,0)</f>
        <v>1</v>
      </c>
    </row>
    <row r="257" spans="5:29" ht="24.75" customHeight="1">
      <c r="E257" s="221">
        <v>243</v>
      </c>
      <c r="F257" s="499" t="s">
        <v>1318</v>
      </c>
      <c r="G257" s="500" t="s">
        <v>1583</v>
      </c>
      <c r="H257" s="51">
        <v>100</v>
      </c>
      <c r="I257" s="51"/>
      <c r="J257" s="51"/>
      <c r="K257" s="501">
        <f>+IFERROR(IF(COUNT(H257:J257),ROUND(SUM(H257:J257),0),""),"")</f>
        <v>100</v>
      </c>
      <c r="L257" s="55">
        <f>+IFERROR(IF(COUNT(K257),ROUND(K257/'Shareholding Pattern'!$L$57*100,2),""),0)</f>
        <v>0</v>
      </c>
      <c r="M257" s="233">
        <f>IF(H257="","",H257)</f>
        <v>100</v>
      </c>
      <c r="N257" s="233"/>
      <c r="O257" s="318">
        <f>+IFERROR(IF(COUNT(M257:N257),ROUND(SUM(M257,N257),2),""),"")</f>
        <v>100</v>
      </c>
      <c r="P257" s="55">
        <f>+IFERROR(IF(COUNT(O257),ROUND(O257/('Shareholding Pattern'!$P$58)*100,2),""),0)</f>
        <v>0</v>
      </c>
      <c r="Q257" s="51"/>
      <c r="R257" s="51"/>
      <c r="S257" s="501" t="str">
        <f>+IFERROR(IF(COUNT(Q257:R257),ROUND(SUM(Q257:R257),0),""),"")</f>
        <v/>
      </c>
      <c r="T257" s="17">
        <f>+IFERROR(IF(COUNT(K257,S257),ROUND(SUM(S257,K257)/SUM('Shareholding Pattern'!$L$57,'Shareholding Pattern'!$T$57)*100,2),""),0)</f>
        <v>0</v>
      </c>
      <c r="U257" s="51"/>
      <c r="V257" s="318" t="str">
        <f>+IFERROR(IF(COUNT(U257),ROUND(SUM(U257)/SUM(K257)*100,2),""),0)</f>
        <v/>
      </c>
      <c r="W257" s="51"/>
      <c r="X257" s="318" t="str">
        <f>+IFERROR(IF(COUNT(W257),ROUND(SUM(W257)/SUM(K257)*100,2),""),0)</f>
        <v/>
      </c>
      <c r="Y257" s="51">
        <v>0</v>
      </c>
      <c r="Z257" s="316"/>
      <c r="AA257" s="11"/>
      <c r="AB257" s="11"/>
      <c r="AC257" s="11">
        <f>IF(SUM(H257:Y257)&gt;0,1,0)</f>
        <v>1</v>
      </c>
    </row>
    <row r="258" spans="5:29" ht="24.75" customHeight="1">
      <c r="E258" s="221">
        <v>244</v>
      </c>
      <c r="F258" s="499" t="s">
        <v>1319</v>
      </c>
      <c r="G258" s="500" t="s">
        <v>1584</v>
      </c>
      <c r="H258" s="51">
        <v>400</v>
      </c>
      <c r="I258" s="51"/>
      <c r="J258" s="51"/>
      <c r="K258" s="501">
        <f>+IFERROR(IF(COUNT(H258:J258),ROUND(SUM(H258:J258),0),""),"")</f>
        <v>400</v>
      </c>
      <c r="L258" s="55">
        <f>+IFERROR(IF(COUNT(K258),ROUND(K258/'Shareholding Pattern'!$L$57*100,2),""),0)</f>
        <v>0</v>
      </c>
      <c r="M258" s="233">
        <f>IF(H258="","",H258)</f>
        <v>400</v>
      </c>
      <c r="N258" s="233"/>
      <c r="O258" s="318">
        <f>+IFERROR(IF(COUNT(M258:N258),ROUND(SUM(M258,N258),2),""),"")</f>
        <v>400</v>
      </c>
      <c r="P258" s="55">
        <f>+IFERROR(IF(COUNT(O258),ROUND(O258/('Shareholding Pattern'!$P$58)*100,2),""),0)</f>
        <v>0</v>
      </c>
      <c r="Q258" s="51"/>
      <c r="R258" s="51"/>
      <c r="S258" s="501" t="str">
        <f>+IFERROR(IF(COUNT(Q258:R258),ROUND(SUM(Q258:R258),0),""),"")</f>
        <v/>
      </c>
      <c r="T258" s="17">
        <f>+IFERROR(IF(COUNT(K258,S258),ROUND(SUM(S258,K258)/SUM('Shareholding Pattern'!$L$57,'Shareholding Pattern'!$T$57)*100,2),""),0)</f>
        <v>0</v>
      </c>
      <c r="U258" s="51"/>
      <c r="V258" s="318" t="str">
        <f>+IFERROR(IF(COUNT(U258),ROUND(SUM(U258)/SUM(K258)*100,2),""),0)</f>
        <v/>
      </c>
      <c r="W258" s="51"/>
      <c r="X258" s="318" t="str">
        <f>+IFERROR(IF(COUNT(W258),ROUND(SUM(W258)/SUM(K258)*100,2),""),0)</f>
        <v/>
      </c>
      <c r="Y258" s="51">
        <v>0</v>
      </c>
      <c r="Z258" s="316"/>
      <c r="AA258" s="11"/>
      <c r="AB258" s="11"/>
      <c r="AC258" s="11">
        <f>IF(SUM(H258:Y258)&gt;0,1,0)</f>
        <v>1</v>
      </c>
    </row>
    <row r="259" spans="5:29" ht="24.75" customHeight="1">
      <c r="E259" s="221">
        <v>245</v>
      </c>
      <c r="F259" s="499" t="s">
        <v>1320</v>
      </c>
      <c r="G259" s="500" t="s">
        <v>1585</v>
      </c>
      <c r="H259" s="51">
        <v>100</v>
      </c>
      <c r="I259" s="51"/>
      <c r="J259" s="51"/>
      <c r="K259" s="501">
        <f>+IFERROR(IF(COUNT(H259:J259),ROUND(SUM(H259:J259),0),""),"")</f>
        <v>100</v>
      </c>
      <c r="L259" s="55">
        <f>+IFERROR(IF(COUNT(K259),ROUND(K259/'Shareholding Pattern'!$L$57*100,2),""),0)</f>
        <v>0</v>
      </c>
      <c r="M259" s="233">
        <f>IF(H259="","",H259)</f>
        <v>100</v>
      </c>
      <c r="N259" s="233"/>
      <c r="O259" s="318">
        <f>+IFERROR(IF(COUNT(M259:N259),ROUND(SUM(M259,N259),2),""),"")</f>
        <v>100</v>
      </c>
      <c r="P259" s="55">
        <f>+IFERROR(IF(COUNT(O259),ROUND(O259/('Shareholding Pattern'!$P$58)*100,2),""),0)</f>
        <v>0</v>
      </c>
      <c r="Q259" s="51"/>
      <c r="R259" s="51"/>
      <c r="S259" s="501" t="str">
        <f>+IFERROR(IF(COUNT(Q259:R259),ROUND(SUM(Q259:R259),0),""),"")</f>
        <v/>
      </c>
      <c r="T259" s="17">
        <f>+IFERROR(IF(COUNT(K259,S259),ROUND(SUM(S259,K259)/SUM('Shareholding Pattern'!$L$57,'Shareholding Pattern'!$T$57)*100,2),""),0)</f>
        <v>0</v>
      </c>
      <c r="U259" s="51"/>
      <c r="V259" s="318" t="str">
        <f>+IFERROR(IF(COUNT(U259),ROUND(SUM(U259)/SUM(K259)*100,2),""),0)</f>
        <v/>
      </c>
      <c r="W259" s="51"/>
      <c r="X259" s="318" t="str">
        <f>+IFERROR(IF(COUNT(W259),ROUND(SUM(W259)/SUM(K259)*100,2),""),0)</f>
        <v/>
      </c>
      <c r="Y259" s="51">
        <v>0</v>
      </c>
      <c r="Z259" s="316"/>
      <c r="AA259" s="11"/>
      <c r="AB259" s="11"/>
      <c r="AC259" s="11">
        <f>IF(SUM(H259:Y259)&gt;0,1,0)</f>
        <v>1</v>
      </c>
    </row>
    <row r="260" spans="5:29" ht="24.75" customHeight="1">
      <c r="E260" s="221">
        <v>246</v>
      </c>
      <c r="F260" s="499" t="s">
        <v>1321</v>
      </c>
      <c r="G260" s="500" t="s">
        <v>1586</v>
      </c>
      <c r="H260" s="51">
        <v>600</v>
      </c>
      <c r="I260" s="51"/>
      <c r="J260" s="51"/>
      <c r="K260" s="501">
        <f>+IFERROR(IF(COUNT(H260:J260),ROUND(SUM(H260:J260),0),""),"")</f>
        <v>600</v>
      </c>
      <c r="L260" s="55">
        <f>+IFERROR(IF(COUNT(K260),ROUND(K260/'Shareholding Pattern'!$L$57*100,2),""),0)</f>
        <v>0.01</v>
      </c>
      <c r="M260" s="233">
        <f>IF(H260="","",H260)</f>
        <v>600</v>
      </c>
      <c r="N260" s="233"/>
      <c r="O260" s="318">
        <f>+IFERROR(IF(COUNT(M260:N260),ROUND(SUM(M260,N260),2),""),"")</f>
        <v>600</v>
      </c>
      <c r="P260" s="55">
        <f>+IFERROR(IF(COUNT(O260),ROUND(O260/('Shareholding Pattern'!$P$58)*100,2),""),0)</f>
        <v>0.01</v>
      </c>
      <c r="Q260" s="51"/>
      <c r="R260" s="51"/>
      <c r="S260" s="501" t="str">
        <f>+IFERROR(IF(COUNT(Q260:R260),ROUND(SUM(Q260:R260),0),""),"")</f>
        <v/>
      </c>
      <c r="T260" s="17">
        <f>+IFERROR(IF(COUNT(K260,S260),ROUND(SUM(S260,K260)/SUM('Shareholding Pattern'!$L$57,'Shareholding Pattern'!$T$57)*100,2),""),0)</f>
        <v>0.01</v>
      </c>
      <c r="U260" s="51"/>
      <c r="V260" s="318" t="str">
        <f>+IFERROR(IF(COUNT(U260),ROUND(SUM(U260)/SUM(K260)*100,2),""),0)</f>
        <v/>
      </c>
      <c r="W260" s="51"/>
      <c r="X260" s="318" t="str">
        <f>+IFERROR(IF(COUNT(W260),ROUND(SUM(W260)/SUM(K260)*100,2),""),0)</f>
        <v/>
      </c>
      <c r="Y260" s="51">
        <v>0</v>
      </c>
      <c r="Z260" s="316"/>
      <c r="AA260" s="11"/>
      <c r="AB260" s="11"/>
      <c r="AC260" s="11">
        <f>IF(SUM(H260:Y260)&gt;0,1,0)</f>
        <v>1</v>
      </c>
    </row>
    <row r="261" spans="5:29" ht="24.75" customHeight="1">
      <c r="E261" s="221">
        <v>247</v>
      </c>
      <c r="F261" s="499" t="s">
        <v>1322</v>
      </c>
      <c r="G261" s="500" t="s">
        <v>1587</v>
      </c>
      <c r="H261" s="51">
        <v>100</v>
      </c>
      <c r="I261" s="51"/>
      <c r="J261" s="51"/>
      <c r="K261" s="501">
        <f>+IFERROR(IF(COUNT(H261:J261),ROUND(SUM(H261:J261),0),""),"")</f>
        <v>100</v>
      </c>
      <c r="L261" s="55">
        <f>+IFERROR(IF(COUNT(K261),ROUND(K261/'Shareholding Pattern'!$L$57*100,2),""),0)</f>
        <v>0</v>
      </c>
      <c r="M261" s="233">
        <f>IF(H261="","",H261)</f>
        <v>100</v>
      </c>
      <c r="N261" s="233"/>
      <c r="O261" s="318">
        <f>+IFERROR(IF(COUNT(M261:N261),ROUND(SUM(M261,N261),2),""),"")</f>
        <v>100</v>
      </c>
      <c r="P261" s="55">
        <f>+IFERROR(IF(COUNT(O261),ROUND(O261/('Shareholding Pattern'!$P$58)*100,2),""),0)</f>
        <v>0</v>
      </c>
      <c r="Q261" s="51"/>
      <c r="R261" s="51"/>
      <c r="S261" s="501" t="str">
        <f>+IFERROR(IF(COUNT(Q261:R261),ROUND(SUM(Q261:R261),0),""),"")</f>
        <v/>
      </c>
      <c r="T261" s="17">
        <f>+IFERROR(IF(COUNT(K261,S261),ROUND(SUM(S261,K261)/SUM('Shareholding Pattern'!$L$57,'Shareholding Pattern'!$T$57)*100,2),""),0)</f>
        <v>0</v>
      </c>
      <c r="U261" s="51"/>
      <c r="V261" s="318" t="str">
        <f>+IFERROR(IF(COUNT(U261),ROUND(SUM(U261)/SUM(K261)*100,2),""),0)</f>
        <v/>
      </c>
      <c r="W261" s="51"/>
      <c r="X261" s="318" t="str">
        <f>+IFERROR(IF(COUNT(W261),ROUND(SUM(W261)/SUM(K261)*100,2),""),0)</f>
        <v/>
      </c>
      <c r="Y261" s="51">
        <v>0</v>
      </c>
      <c r="Z261" s="316"/>
      <c r="AA261" s="11"/>
      <c r="AB261" s="11"/>
      <c r="AC261" s="11">
        <f>IF(SUM(H261:Y261)&gt;0,1,0)</f>
        <v>1</v>
      </c>
    </row>
    <row r="262" spans="5:29" ht="24.75" customHeight="1">
      <c r="E262" s="221">
        <v>248</v>
      </c>
      <c r="F262" s="499" t="s">
        <v>1323</v>
      </c>
      <c r="G262" s="500" t="s">
        <v>1588</v>
      </c>
      <c r="H262" s="51">
        <v>400</v>
      </c>
      <c r="I262" s="51"/>
      <c r="J262" s="51"/>
      <c r="K262" s="501">
        <f>+IFERROR(IF(COUNT(H262:J262),ROUND(SUM(H262:J262),0),""),"")</f>
        <v>400</v>
      </c>
      <c r="L262" s="55">
        <f>+IFERROR(IF(COUNT(K262),ROUND(K262/'Shareholding Pattern'!$L$57*100,2),""),0)</f>
        <v>0</v>
      </c>
      <c r="M262" s="233">
        <f>IF(H262="","",H262)</f>
        <v>400</v>
      </c>
      <c r="N262" s="233"/>
      <c r="O262" s="318">
        <f>+IFERROR(IF(COUNT(M262:N262),ROUND(SUM(M262,N262),2),""),"")</f>
        <v>400</v>
      </c>
      <c r="P262" s="55">
        <f>+IFERROR(IF(COUNT(O262),ROUND(O262/('Shareholding Pattern'!$P$58)*100,2),""),0)</f>
        <v>0</v>
      </c>
      <c r="Q262" s="51"/>
      <c r="R262" s="51"/>
      <c r="S262" s="501" t="str">
        <f>+IFERROR(IF(COUNT(Q262:R262),ROUND(SUM(Q262:R262),0),""),"")</f>
        <v/>
      </c>
      <c r="T262" s="17">
        <f>+IFERROR(IF(COUNT(K262,S262),ROUND(SUM(S262,K262)/SUM('Shareholding Pattern'!$L$57,'Shareholding Pattern'!$T$57)*100,2),""),0)</f>
        <v>0</v>
      </c>
      <c r="U262" s="51"/>
      <c r="V262" s="318" t="str">
        <f>+IFERROR(IF(COUNT(U262),ROUND(SUM(U262)/SUM(K262)*100,2),""),0)</f>
        <v/>
      </c>
      <c r="W262" s="51"/>
      <c r="X262" s="318" t="str">
        <f>+IFERROR(IF(COUNT(W262),ROUND(SUM(W262)/SUM(K262)*100,2),""),0)</f>
        <v/>
      </c>
      <c r="Y262" s="51">
        <v>0</v>
      </c>
      <c r="Z262" s="316"/>
      <c r="AA262" s="11"/>
      <c r="AB262" s="11"/>
      <c r="AC262" s="11">
        <f>IF(SUM(H262:Y262)&gt;0,1,0)</f>
        <v>1</v>
      </c>
    </row>
    <row r="263" spans="5:29" ht="24.75" customHeight="1">
      <c r="E263" s="221">
        <v>249</v>
      </c>
      <c r="F263" s="499" t="s">
        <v>1324</v>
      </c>
      <c r="G263" s="500" t="s">
        <v>1589</v>
      </c>
      <c r="H263" s="51">
        <v>200</v>
      </c>
      <c r="I263" s="51"/>
      <c r="J263" s="51"/>
      <c r="K263" s="501">
        <f>+IFERROR(IF(COUNT(H263:J263),ROUND(SUM(H263:J263),0),""),"")</f>
        <v>200</v>
      </c>
      <c r="L263" s="55">
        <f>+IFERROR(IF(COUNT(K263),ROUND(K263/'Shareholding Pattern'!$L$57*100,2),""),0)</f>
        <v>0</v>
      </c>
      <c r="M263" s="233">
        <f>IF(H263="","",H263)</f>
        <v>200</v>
      </c>
      <c r="N263" s="233"/>
      <c r="O263" s="318">
        <f>+IFERROR(IF(COUNT(M263:N263),ROUND(SUM(M263,N263),2),""),"")</f>
        <v>200</v>
      </c>
      <c r="P263" s="55">
        <f>+IFERROR(IF(COUNT(O263),ROUND(O263/('Shareholding Pattern'!$P$58)*100,2),""),0)</f>
        <v>0</v>
      </c>
      <c r="Q263" s="51"/>
      <c r="R263" s="51"/>
      <c r="S263" s="501" t="str">
        <f>+IFERROR(IF(COUNT(Q263:R263),ROUND(SUM(Q263:R263),0),""),"")</f>
        <v/>
      </c>
      <c r="T263" s="17">
        <f>+IFERROR(IF(COUNT(K263,S263),ROUND(SUM(S263,K263)/SUM('Shareholding Pattern'!$L$57,'Shareholding Pattern'!$T$57)*100,2),""),0)</f>
        <v>0</v>
      </c>
      <c r="U263" s="51"/>
      <c r="V263" s="318" t="str">
        <f>+IFERROR(IF(COUNT(U263),ROUND(SUM(U263)/SUM(K263)*100,2),""),0)</f>
        <v/>
      </c>
      <c r="W263" s="51"/>
      <c r="X263" s="318" t="str">
        <f>+IFERROR(IF(COUNT(W263),ROUND(SUM(W263)/SUM(K263)*100,2),""),0)</f>
        <v/>
      </c>
      <c r="Y263" s="51">
        <v>0</v>
      </c>
      <c r="Z263" s="316"/>
      <c r="AA263" s="11"/>
      <c r="AB263" s="11"/>
      <c r="AC263" s="11">
        <f>IF(SUM(H263:Y263)&gt;0,1,0)</f>
        <v>1</v>
      </c>
    </row>
    <row r="264" spans="5:29" ht="24.75" customHeight="1">
      <c r="E264" s="221">
        <v>250</v>
      </c>
      <c r="F264" s="499" t="s">
        <v>1325</v>
      </c>
      <c r="G264" s="500" t="s">
        <v>1590</v>
      </c>
      <c r="H264" s="51">
        <v>100</v>
      </c>
      <c r="I264" s="51"/>
      <c r="J264" s="51"/>
      <c r="K264" s="501">
        <f>+IFERROR(IF(COUNT(H264:J264),ROUND(SUM(H264:J264),0),""),"")</f>
        <v>100</v>
      </c>
      <c r="L264" s="55">
        <f>+IFERROR(IF(COUNT(K264),ROUND(K264/'Shareholding Pattern'!$L$57*100,2),""),0)</f>
        <v>0</v>
      </c>
      <c r="M264" s="233">
        <f>IF(H264="","",H264)</f>
        <v>100</v>
      </c>
      <c r="N264" s="233"/>
      <c r="O264" s="318">
        <f>+IFERROR(IF(COUNT(M264:N264),ROUND(SUM(M264,N264),2),""),"")</f>
        <v>100</v>
      </c>
      <c r="P264" s="55">
        <f>+IFERROR(IF(COUNT(O264),ROUND(O264/('Shareholding Pattern'!$P$58)*100,2),""),0)</f>
        <v>0</v>
      </c>
      <c r="Q264" s="51"/>
      <c r="R264" s="51"/>
      <c r="S264" s="501" t="str">
        <f>+IFERROR(IF(COUNT(Q264:R264),ROUND(SUM(Q264:R264),0),""),"")</f>
        <v/>
      </c>
      <c r="T264" s="17">
        <f>+IFERROR(IF(COUNT(K264,S264),ROUND(SUM(S264,K264)/SUM('Shareholding Pattern'!$L$57,'Shareholding Pattern'!$T$57)*100,2),""),0)</f>
        <v>0</v>
      </c>
      <c r="U264" s="51"/>
      <c r="V264" s="318" t="str">
        <f>+IFERROR(IF(COUNT(U264),ROUND(SUM(U264)/SUM(K264)*100,2),""),0)</f>
        <v/>
      </c>
      <c r="W264" s="51"/>
      <c r="X264" s="318" t="str">
        <f>+IFERROR(IF(COUNT(W264),ROUND(SUM(W264)/SUM(K264)*100,2),""),0)</f>
        <v/>
      </c>
      <c r="Y264" s="51">
        <v>0</v>
      </c>
      <c r="Z264" s="316"/>
      <c r="AA264" s="11"/>
      <c r="AB264" s="11"/>
      <c r="AC264" s="11">
        <f>IF(SUM(H264:Y264)&gt;0,1,0)</f>
        <v>1</v>
      </c>
    </row>
    <row r="265" spans="5:29" ht="24.75" customHeight="1">
      <c r="E265" s="221">
        <v>251</v>
      </c>
      <c r="F265" s="499" t="s">
        <v>1326</v>
      </c>
      <c r="G265" s="500" t="s">
        <v>1591</v>
      </c>
      <c r="H265" s="51">
        <v>100</v>
      </c>
      <c r="I265" s="51"/>
      <c r="J265" s="51"/>
      <c r="K265" s="501">
        <f>+IFERROR(IF(COUNT(H265:J265),ROUND(SUM(H265:J265),0),""),"")</f>
        <v>100</v>
      </c>
      <c r="L265" s="55">
        <f>+IFERROR(IF(COUNT(K265),ROUND(K265/'Shareholding Pattern'!$L$57*100,2),""),0)</f>
        <v>0</v>
      </c>
      <c r="M265" s="233">
        <f>IF(H265="","",H265)</f>
        <v>100</v>
      </c>
      <c r="N265" s="233"/>
      <c r="O265" s="318">
        <f>+IFERROR(IF(COUNT(M265:N265),ROUND(SUM(M265,N265),2),""),"")</f>
        <v>100</v>
      </c>
      <c r="P265" s="55">
        <f>+IFERROR(IF(COUNT(O265),ROUND(O265/('Shareholding Pattern'!$P$58)*100,2),""),0)</f>
        <v>0</v>
      </c>
      <c r="Q265" s="51"/>
      <c r="R265" s="51"/>
      <c r="S265" s="501" t="str">
        <f>+IFERROR(IF(COUNT(Q265:R265),ROUND(SUM(Q265:R265),0),""),"")</f>
        <v/>
      </c>
      <c r="T265" s="17">
        <f>+IFERROR(IF(COUNT(K265,S265),ROUND(SUM(S265,K265)/SUM('Shareholding Pattern'!$L$57,'Shareholding Pattern'!$T$57)*100,2),""),0)</f>
        <v>0</v>
      </c>
      <c r="U265" s="51"/>
      <c r="V265" s="318" t="str">
        <f>+IFERROR(IF(COUNT(U265),ROUND(SUM(U265)/SUM(K265)*100,2),""),0)</f>
        <v/>
      </c>
      <c r="W265" s="51"/>
      <c r="X265" s="318" t="str">
        <f>+IFERROR(IF(COUNT(W265),ROUND(SUM(W265)/SUM(K265)*100,2),""),0)</f>
        <v/>
      </c>
      <c r="Y265" s="51">
        <v>0</v>
      </c>
      <c r="Z265" s="316"/>
      <c r="AA265" s="11"/>
      <c r="AB265" s="11"/>
      <c r="AC265" s="11">
        <f>IF(SUM(H265:Y265)&gt;0,1,0)</f>
        <v>1</v>
      </c>
    </row>
    <row r="266" spans="5:29" ht="24.75" customHeight="1">
      <c r="E266" s="221">
        <v>252</v>
      </c>
      <c r="F266" s="499" t="s">
        <v>1327</v>
      </c>
      <c r="G266" s="500" t="s">
        <v>1592</v>
      </c>
      <c r="H266" s="51">
        <v>200</v>
      </c>
      <c r="I266" s="51"/>
      <c r="J266" s="51"/>
      <c r="K266" s="501">
        <f>+IFERROR(IF(COUNT(H266:J266),ROUND(SUM(H266:J266),0),""),"")</f>
        <v>200</v>
      </c>
      <c r="L266" s="55">
        <f>+IFERROR(IF(COUNT(K266),ROUND(K266/'Shareholding Pattern'!$L$57*100,2),""),0)</f>
        <v>0</v>
      </c>
      <c r="M266" s="233">
        <f>IF(H266="","",H266)</f>
        <v>200</v>
      </c>
      <c r="N266" s="233"/>
      <c r="O266" s="318">
        <f>+IFERROR(IF(COUNT(M266:N266),ROUND(SUM(M266,N266),2),""),"")</f>
        <v>200</v>
      </c>
      <c r="P266" s="55">
        <f>+IFERROR(IF(COUNT(O266),ROUND(O266/('Shareholding Pattern'!$P$58)*100,2),""),0)</f>
        <v>0</v>
      </c>
      <c r="Q266" s="51"/>
      <c r="R266" s="51"/>
      <c r="S266" s="501" t="str">
        <f>+IFERROR(IF(COUNT(Q266:R266),ROUND(SUM(Q266:R266),0),""),"")</f>
        <v/>
      </c>
      <c r="T266" s="17">
        <f>+IFERROR(IF(COUNT(K266,S266),ROUND(SUM(S266,K266)/SUM('Shareholding Pattern'!$L$57,'Shareholding Pattern'!$T$57)*100,2),""),0)</f>
        <v>0</v>
      </c>
      <c r="U266" s="51"/>
      <c r="V266" s="318" t="str">
        <f>+IFERROR(IF(COUNT(U266),ROUND(SUM(U266)/SUM(K266)*100,2),""),0)</f>
        <v/>
      </c>
      <c r="W266" s="51"/>
      <c r="X266" s="318" t="str">
        <f>+IFERROR(IF(COUNT(W266),ROUND(SUM(W266)/SUM(K266)*100,2),""),0)</f>
        <v/>
      </c>
      <c r="Y266" s="51">
        <v>0</v>
      </c>
      <c r="Z266" s="316"/>
      <c r="AA266" s="11"/>
      <c r="AB266" s="11"/>
      <c r="AC266" s="11">
        <f>IF(SUM(H266:Y266)&gt;0,1,0)</f>
        <v>1</v>
      </c>
    </row>
    <row r="267" spans="5:29" ht="24.75" customHeight="1">
      <c r="E267" s="221">
        <v>253</v>
      </c>
      <c r="F267" s="499" t="s">
        <v>1328</v>
      </c>
      <c r="G267" s="500" t="s">
        <v>1593</v>
      </c>
      <c r="H267" s="51">
        <v>400</v>
      </c>
      <c r="I267" s="51"/>
      <c r="J267" s="51"/>
      <c r="K267" s="501">
        <f>+IFERROR(IF(COUNT(H267:J267),ROUND(SUM(H267:J267),0),""),"")</f>
        <v>400</v>
      </c>
      <c r="L267" s="55">
        <f>+IFERROR(IF(COUNT(K267),ROUND(K267/'Shareholding Pattern'!$L$57*100,2),""),0)</f>
        <v>0</v>
      </c>
      <c r="M267" s="233">
        <f>IF(H267="","",H267)</f>
        <v>400</v>
      </c>
      <c r="N267" s="233"/>
      <c r="O267" s="318">
        <f>+IFERROR(IF(COUNT(M267:N267),ROUND(SUM(M267,N267),2),""),"")</f>
        <v>400</v>
      </c>
      <c r="P267" s="55">
        <f>+IFERROR(IF(COUNT(O267),ROUND(O267/('Shareholding Pattern'!$P$58)*100,2),""),0)</f>
        <v>0</v>
      </c>
      <c r="Q267" s="51"/>
      <c r="R267" s="51"/>
      <c r="S267" s="501" t="str">
        <f>+IFERROR(IF(COUNT(Q267:R267),ROUND(SUM(Q267:R267),0),""),"")</f>
        <v/>
      </c>
      <c r="T267" s="17">
        <f>+IFERROR(IF(COUNT(K267,S267),ROUND(SUM(S267,K267)/SUM('Shareholding Pattern'!$L$57,'Shareholding Pattern'!$T$57)*100,2),""),0)</f>
        <v>0</v>
      </c>
      <c r="U267" s="51"/>
      <c r="V267" s="318" t="str">
        <f>+IFERROR(IF(COUNT(U267),ROUND(SUM(U267)/SUM(K267)*100,2),""),0)</f>
        <v/>
      </c>
      <c r="W267" s="51"/>
      <c r="X267" s="318" t="str">
        <f>+IFERROR(IF(COUNT(W267),ROUND(SUM(W267)/SUM(K267)*100,2),""),0)</f>
        <v/>
      </c>
      <c r="Y267" s="51">
        <v>0</v>
      </c>
      <c r="Z267" s="316"/>
      <c r="AA267" s="11"/>
      <c r="AB267" s="11"/>
      <c r="AC267" s="11">
        <f>IF(SUM(H267:Y267)&gt;0,1,0)</f>
        <v>1</v>
      </c>
    </row>
    <row r="268" spans="5:29" ht="24.75" customHeight="1">
      <c r="E268" s="221">
        <v>254</v>
      </c>
      <c r="F268" s="499" t="s">
        <v>1329</v>
      </c>
      <c r="G268" s="500" t="s">
        <v>1594</v>
      </c>
      <c r="H268" s="51">
        <v>200</v>
      </c>
      <c r="I268" s="51"/>
      <c r="J268" s="51"/>
      <c r="K268" s="501">
        <f>+IFERROR(IF(COUNT(H268:J268),ROUND(SUM(H268:J268),0),""),"")</f>
        <v>200</v>
      </c>
      <c r="L268" s="55">
        <f>+IFERROR(IF(COUNT(K268),ROUND(K268/'Shareholding Pattern'!$L$57*100,2),""),0)</f>
        <v>0</v>
      </c>
      <c r="M268" s="233">
        <f>IF(H268="","",H268)</f>
        <v>200</v>
      </c>
      <c r="N268" s="233"/>
      <c r="O268" s="318">
        <f>+IFERROR(IF(COUNT(M268:N268),ROUND(SUM(M268,N268),2),""),"")</f>
        <v>200</v>
      </c>
      <c r="P268" s="55">
        <f>+IFERROR(IF(COUNT(O268),ROUND(O268/('Shareholding Pattern'!$P$58)*100,2),""),0)</f>
        <v>0</v>
      </c>
      <c r="Q268" s="51"/>
      <c r="R268" s="51"/>
      <c r="S268" s="501" t="str">
        <f>+IFERROR(IF(COUNT(Q268:R268),ROUND(SUM(Q268:R268),0),""),"")</f>
        <v/>
      </c>
      <c r="T268" s="17">
        <f>+IFERROR(IF(COUNT(K268,S268),ROUND(SUM(S268,K268)/SUM('Shareholding Pattern'!$L$57,'Shareholding Pattern'!$T$57)*100,2),""),0)</f>
        <v>0</v>
      </c>
      <c r="U268" s="51"/>
      <c r="V268" s="318" t="str">
        <f>+IFERROR(IF(COUNT(U268),ROUND(SUM(U268)/SUM(K268)*100,2),""),0)</f>
        <v/>
      </c>
      <c r="W268" s="51"/>
      <c r="X268" s="318" t="str">
        <f>+IFERROR(IF(COUNT(W268),ROUND(SUM(W268)/SUM(K268)*100,2),""),0)</f>
        <v/>
      </c>
      <c r="Y268" s="51">
        <v>0</v>
      </c>
      <c r="Z268" s="316"/>
      <c r="AA268" s="11"/>
      <c r="AB268" s="11"/>
      <c r="AC268" s="11">
        <f>IF(SUM(H268:Y268)&gt;0,1,0)</f>
        <v>1</v>
      </c>
    </row>
    <row r="269" spans="5:29" ht="24.75" customHeight="1">
      <c r="E269" s="221">
        <v>255</v>
      </c>
      <c r="F269" s="499" t="s">
        <v>1330</v>
      </c>
      <c r="G269" s="500" t="s">
        <v>1595</v>
      </c>
      <c r="H269" s="51">
        <v>300</v>
      </c>
      <c r="I269" s="51"/>
      <c r="J269" s="51"/>
      <c r="K269" s="501">
        <f>+IFERROR(IF(COUNT(H269:J269),ROUND(SUM(H269:J269),0),""),"")</f>
        <v>300</v>
      </c>
      <c r="L269" s="55">
        <f>+IFERROR(IF(COUNT(K269),ROUND(K269/'Shareholding Pattern'!$L$57*100,2),""),0)</f>
        <v>0</v>
      </c>
      <c r="M269" s="233">
        <f>IF(H269="","",H269)</f>
        <v>300</v>
      </c>
      <c r="N269" s="233"/>
      <c r="O269" s="318">
        <f>+IFERROR(IF(COUNT(M269:N269),ROUND(SUM(M269,N269),2),""),"")</f>
        <v>300</v>
      </c>
      <c r="P269" s="55">
        <f>+IFERROR(IF(COUNT(O269),ROUND(O269/('Shareholding Pattern'!$P$58)*100,2),""),0)</f>
        <v>0</v>
      </c>
      <c r="Q269" s="51"/>
      <c r="R269" s="51"/>
      <c r="S269" s="501" t="str">
        <f>+IFERROR(IF(COUNT(Q269:R269),ROUND(SUM(Q269:R269),0),""),"")</f>
        <v/>
      </c>
      <c r="T269" s="17">
        <f>+IFERROR(IF(COUNT(K269,S269),ROUND(SUM(S269,K269)/SUM('Shareholding Pattern'!$L$57,'Shareholding Pattern'!$T$57)*100,2),""),0)</f>
        <v>0</v>
      </c>
      <c r="U269" s="51"/>
      <c r="V269" s="318" t="str">
        <f>+IFERROR(IF(COUNT(U269),ROUND(SUM(U269)/SUM(K269)*100,2),""),0)</f>
        <v/>
      </c>
      <c r="W269" s="51"/>
      <c r="X269" s="318" t="str">
        <f>+IFERROR(IF(COUNT(W269),ROUND(SUM(W269)/SUM(K269)*100,2),""),0)</f>
        <v/>
      </c>
      <c r="Y269" s="51">
        <v>0</v>
      </c>
      <c r="Z269" s="316"/>
      <c r="AA269" s="11"/>
      <c r="AB269" s="11"/>
      <c r="AC269" s="11">
        <f>IF(SUM(H269:Y269)&gt;0,1,0)</f>
        <v>1</v>
      </c>
    </row>
    <row r="270" spans="5:29" ht="24.75" customHeight="1">
      <c r="E270" s="221">
        <v>256</v>
      </c>
      <c r="F270" s="499" t="s">
        <v>1331</v>
      </c>
      <c r="G270" s="500" t="s">
        <v>1596</v>
      </c>
      <c r="H270" s="51">
        <v>600</v>
      </c>
      <c r="I270" s="51"/>
      <c r="J270" s="51"/>
      <c r="K270" s="501">
        <f>+IFERROR(IF(COUNT(H270:J270),ROUND(SUM(H270:J270),0),""),"")</f>
        <v>600</v>
      </c>
      <c r="L270" s="55">
        <f>+IFERROR(IF(COUNT(K270),ROUND(K270/'Shareholding Pattern'!$L$57*100,2),""),0)</f>
        <v>0.01</v>
      </c>
      <c r="M270" s="233">
        <f>IF(H270="","",H270)</f>
        <v>600</v>
      </c>
      <c r="N270" s="233"/>
      <c r="O270" s="318">
        <f>+IFERROR(IF(COUNT(M270:N270),ROUND(SUM(M270,N270),2),""),"")</f>
        <v>600</v>
      </c>
      <c r="P270" s="55">
        <f>+IFERROR(IF(COUNT(O270),ROUND(O270/('Shareholding Pattern'!$P$58)*100,2),""),0)</f>
        <v>0.01</v>
      </c>
      <c r="Q270" s="51"/>
      <c r="R270" s="51"/>
      <c r="S270" s="501" t="str">
        <f>+IFERROR(IF(COUNT(Q270:R270),ROUND(SUM(Q270:R270),0),""),"")</f>
        <v/>
      </c>
      <c r="T270" s="17">
        <f>+IFERROR(IF(COUNT(K270,S270),ROUND(SUM(S270,K270)/SUM('Shareholding Pattern'!$L$57,'Shareholding Pattern'!$T$57)*100,2),""),0)</f>
        <v>0.01</v>
      </c>
      <c r="U270" s="51"/>
      <c r="V270" s="318" t="str">
        <f>+IFERROR(IF(COUNT(U270),ROUND(SUM(U270)/SUM(K270)*100,2),""),0)</f>
        <v/>
      </c>
      <c r="W270" s="51"/>
      <c r="X270" s="318" t="str">
        <f>+IFERROR(IF(COUNT(W270),ROUND(SUM(W270)/SUM(K270)*100,2),""),0)</f>
        <v/>
      </c>
      <c r="Y270" s="51">
        <v>0</v>
      </c>
      <c r="Z270" s="316"/>
      <c r="AA270" s="11"/>
      <c r="AB270" s="11"/>
      <c r="AC270" s="11">
        <f>IF(SUM(H270:Y270)&gt;0,1,0)</f>
        <v>1</v>
      </c>
    </row>
    <row r="271" spans="5:29" ht="24.75" customHeight="1">
      <c r="E271" s="221">
        <v>257</v>
      </c>
      <c r="F271" s="499" t="s">
        <v>1332</v>
      </c>
      <c r="G271" s="500" t="s">
        <v>1597</v>
      </c>
      <c r="H271" s="51">
        <v>500</v>
      </c>
      <c r="I271" s="51"/>
      <c r="J271" s="51"/>
      <c r="K271" s="501">
        <f>+IFERROR(IF(COUNT(H271:J271),ROUND(SUM(H271:J271),0),""),"")</f>
        <v>500</v>
      </c>
      <c r="L271" s="55">
        <f>+IFERROR(IF(COUNT(K271),ROUND(K271/'Shareholding Pattern'!$L$57*100,2),""),0)</f>
        <v>0</v>
      </c>
      <c r="M271" s="233">
        <f>IF(H271="","",H271)</f>
        <v>500</v>
      </c>
      <c r="N271" s="233"/>
      <c r="O271" s="318">
        <f>+IFERROR(IF(COUNT(M271:N271),ROUND(SUM(M271,N271),2),""),"")</f>
        <v>500</v>
      </c>
      <c r="P271" s="55">
        <f>+IFERROR(IF(COUNT(O271),ROUND(O271/('Shareholding Pattern'!$P$58)*100,2),""),0)</f>
        <v>0</v>
      </c>
      <c r="Q271" s="51"/>
      <c r="R271" s="51"/>
      <c r="S271" s="501" t="str">
        <f>+IFERROR(IF(COUNT(Q271:R271),ROUND(SUM(Q271:R271),0),""),"")</f>
        <v/>
      </c>
      <c r="T271" s="17">
        <f>+IFERROR(IF(COUNT(K271,S271),ROUND(SUM(S271,K271)/SUM('Shareholding Pattern'!$L$57,'Shareholding Pattern'!$T$57)*100,2),""),0)</f>
        <v>0</v>
      </c>
      <c r="U271" s="51"/>
      <c r="V271" s="318" t="str">
        <f>+IFERROR(IF(COUNT(U271),ROUND(SUM(U271)/SUM(K271)*100,2),""),0)</f>
        <v/>
      </c>
      <c r="W271" s="51"/>
      <c r="X271" s="318" t="str">
        <f>+IFERROR(IF(COUNT(W271),ROUND(SUM(W271)/SUM(K271)*100,2),""),0)</f>
        <v/>
      </c>
      <c r="Y271" s="51">
        <v>0</v>
      </c>
      <c r="Z271" s="316"/>
      <c r="AA271" s="11"/>
      <c r="AB271" s="11"/>
      <c r="AC271" s="11">
        <f>IF(SUM(H271:Y271)&gt;0,1,0)</f>
        <v>1</v>
      </c>
    </row>
    <row r="272" spans="5:29" ht="24.75" customHeight="1">
      <c r="E272" s="221">
        <v>258</v>
      </c>
      <c r="F272" s="499" t="s">
        <v>1333</v>
      </c>
      <c r="G272" s="500" t="s">
        <v>1598</v>
      </c>
      <c r="H272" s="51">
        <v>500</v>
      </c>
      <c r="I272" s="51"/>
      <c r="J272" s="51"/>
      <c r="K272" s="501">
        <f>+IFERROR(IF(COUNT(H272:J272),ROUND(SUM(H272:J272),0),""),"")</f>
        <v>500</v>
      </c>
      <c r="L272" s="55">
        <f>+IFERROR(IF(COUNT(K272),ROUND(K272/'Shareholding Pattern'!$L$57*100,2),""),0)</f>
        <v>0</v>
      </c>
      <c r="M272" s="233">
        <f>IF(H272="","",H272)</f>
        <v>500</v>
      </c>
      <c r="N272" s="233"/>
      <c r="O272" s="318">
        <f>+IFERROR(IF(COUNT(M272:N272),ROUND(SUM(M272,N272),2),""),"")</f>
        <v>500</v>
      </c>
      <c r="P272" s="55">
        <f>+IFERROR(IF(COUNT(O272),ROUND(O272/('Shareholding Pattern'!$P$58)*100,2),""),0)</f>
        <v>0</v>
      </c>
      <c r="Q272" s="51"/>
      <c r="R272" s="51"/>
      <c r="S272" s="501" t="str">
        <f>+IFERROR(IF(COUNT(Q272:R272),ROUND(SUM(Q272:R272),0),""),"")</f>
        <v/>
      </c>
      <c r="T272" s="17">
        <f>+IFERROR(IF(COUNT(K272,S272),ROUND(SUM(S272,K272)/SUM('Shareholding Pattern'!$L$57,'Shareholding Pattern'!$T$57)*100,2),""),0)</f>
        <v>0</v>
      </c>
      <c r="U272" s="51"/>
      <c r="V272" s="318" t="str">
        <f>+IFERROR(IF(COUNT(U272),ROUND(SUM(U272)/SUM(K272)*100,2),""),0)</f>
        <v/>
      </c>
      <c r="W272" s="51"/>
      <c r="X272" s="318" t="str">
        <f>+IFERROR(IF(COUNT(W272),ROUND(SUM(W272)/SUM(K272)*100,2),""),0)</f>
        <v/>
      </c>
      <c r="Y272" s="51">
        <v>0</v>
      </c>
      <c r="Z272" s="316"/>
      <c r="AA272" s="11"/>
      <c r="AB272" s="11"/>
      <c r="AC272" s="11">
        <f>IF(SUM(H272:Y272)&gt;0,1,0)</f>
        <v>1</v>
      </c>
    </row>
    <row r="273" spans="5:29" ht="24.75" customHeight="1">
      <c r="E273" s="221">
        <v>259</v>
      </c>
      <c r="F273" s="499" t="s">
        <v>1334</v>
      </c>
      <c r="G273" s="500" t="s">
        <v>1599</v>
      </c>
      <c r="H273" s="51">
        <v>200</v>
      </c>
      <c r="I273" s="51"/>
      <c r="J273" s="51"/>
      <c r="K273" s="501">
        <f>+IFERROR(IF(COUNT(H273:J273),ROUND(SUM(H273:J273),0),""),"")</f>
        <v>200</v>
      </c>
      <c r="L273" s="55">
        <f>+IFERROR(IF(COUNT(K273),ROUND(K273/'Shareholding Pattern'!$L$57*100,2),""),0)</f>
        <v>0</v>
      </c>
      <c r="M273" s="233">
        <f>IF(H273="","",H273)</f>
        <v>200</v>
      </c>
      <c r="N273" s="233"/>
      <c r="O273" s="318">
        <f>+IFERROR(IF(COUNT(M273:N273),ROUND(SUM(M273,N273),2),""),"")</f>
        <v>200</v>
      </c>
      <c r="P273" s="55">
        <f>+IFERROR(IF(COUNT(O273),ROUND(O273/('Shareholding Pattern'!$P$58)*100,2),""),0)</f>
        <v>0</v>
      </c>
      <c r="Q273" s="51"/>
      <c r="R273" s="51"/>
      <c r="S273" s="501" t="str">
        <f>+IFERROR(IF(COUNT(Q273:R273),ROUND(SUM(Q273:R273),0),""),"")</f>
        <v/>
      </c>
      <c r="T273" s="17">
        <f>+IFERROR(IF(COUNT(K273,S273),ROUND(SUM(S273,K273)/SUM('Shareholding Pattern'!$L$57,'Shareholding Pattern'!$T$57)*100,2),""),0)</f>
        <v>0</v>
      </c>
      <c r="U273" s="51"/>
      <c r="V273" s="318" t="str">
        <f>+IFERROR(IF(COUNT(U273),ROUND(SUM(U273)/SUM(K273)*100,2),""),0)</f>
        <v/>
      </c>
      <c r="W273" s="51"/>
      <c r="X273" s="318" t="str">
        <f>+IFERROR(IF(COUNT(W273),ROUND(SUM(W273)/SUM(K273)*100,2),""),0)</f>
        <v/>
      </c>
      <c r="Y273" s="51">
        <v>0</v>
      </c>
      <c r="Z273" s="316"/>
      <c r="AA273" s="11"/>
      <c r="AB273" s="11"/>
      <c r="AC273" s="11">
        <f>IF(SUM(H273:Y273)&gt;0,1,0)</f>
        <v>1</v>
      </c>
    </row>
    <row r="274" spans="5:29" ht="24.75" customHeight="1">
      <c r="E274" s="221">
        <v>260</v>
      </c>
      <c r="F274" s="499" t="s">
        <v>1335</v>
      </c>
      <c r="G274" s="500" t="s">
        <v>1600</v>
      </c>
      <c r="H274" s="51">
        <v>200</v>
      </c>
      <c r="I274" s="51"/>
      <c r="J274" s="51"/>
      <c r="K274" s="501">
        <f>+IFERROR(IF(COUNT(H274:J274),ROUND(SUM(H274:J274),0),""),"")</f>
        <v>200</v>
      </c>
      <c r="L274" s="55">
        <f>+IFERROR(IF(COUNT(K274),ROUND(K274/'Shareholding Pattern'!$L$57*100,2),""),0)</f>
        <v>0</v>
      </c>
      <c r="M274" s="233">
        <f>IF(H274="","",H274)</f>
        <v>200</v>
      </c>
      <c r="N274" s="233"/>
      <c r="O274" s="318">
        <f>+IFERROR(IF(COUNT(M274:N274),ROUND(SUM(M274,N274),2),""),"")</f>
        <v>200</v>
      </c>
      <c r="P274" s="55">
        <f>+IFERROR(IF(COUNT(O274),ROUND(O274/('Shareholding Pattern'!$P$58)*100,2),""),0)</f>
        <v>0</v>
      </c>
      <c r="Q274" s="51"/>
      <c r="R274" s="51"/>
      <c r="S274" s="501" t="str">
        <f>+IFERROR(IF(COUNT(Q274:R274),ROUND(SUM(Q274:R274),0),""),"")</f>
        <v/>
      </c>
      <c r="T274" s="17">
        <f>+IFERROR(IF(COUNT(K274,S274),ROUND(SUM(S274,K274)/SUM('Shareholding Pattern'!$L$57,'Shareholding Pattern'!$T$57)*100,2),""),0)</f>
        <v>0</v>
      </c>
      <c r="U274" s="51"/>
      <c r="V274" s="318" t="str">
        <f>+IFERROR(IF(COUNT(U274),ROUND(SUM(U274)/SUM(K274)*100,2),""),0)</f>
        <v/>
      </c>
      <c r="W274" s="51"/>
      <c r="X274" s="318" t="str">
        <f>+IFERROR(IF(COUNT(W274),ROUND(SUM(W274)/SUM(K274)*100,2),""),0)</f>
        <v/>
      </c>
      <c r="Y274" s="51">
        <v>0</v>
      </c>
      <c r="Z274" s="316"/>
      <c r="AA274" s="11"/>
      <c r="AB274" s="11"/>
      <c r="AC274" s="11">
        <f>IF(SUM(H274:Y274)&gt;0,1,0)</f>
        <v>1</v>
      </c>
    </row>
    <row r="275" spans="5:29" ht="24.75" customHeight="1">
      <c r="E275" s="221">
        <v>261</v>
      </c>
      <c r="F275" s="499" t="s">
        <v>1336</v>
      </c>
      <c r="G275" s="500" t="s">
        <v>1601</v>
      </c>
      <c r="H275" s="51">
        <v>100</v>
      </c>
      <c r="I275" s="51"/>
      <c r="J275" s="51"/>
      <c r="K275" s="501">
        <f>+IFERROR(IF(COUNT(H275:J275),ROUND(SUM(H275:J275),0),""),"")</f>
        <v>100</v>
      </c>
      <c r="L275" s="55">
        <f>+IFERROR(IF(COUNT(K275),ROUND(K275/'Shareholding Pattern'!$L$57*100,2),""),0)</f>
        <v>0</v>
      </c>
      <c r="M275" s="233">
        <f>IF(H275="","",H275)</f>
        <v>100</v>
      </c>
      <c r="N275" s="233"/>
      <c r="O275" s="318">
        <f>+IFERROR(IF(COUNT(M275:N275),ROUND(SUM(M275,N275),2),""),"")</f>
        <v>100</v>
      </c>
      <c r="P275" s="55">
        <f>+IFERROR(IF(COUNT(O275),ROUND(O275/('Shareholding Pattern'!$P$58)*100,2),""),0)</f>
        <v>0</v>
      </c>
      <c r="Q275" s="51"/>
      <c r="R275" s="51"/>
      <c r="S275" s="501" t="str">
        <f>+IFERROR(IF(COUNT(Q275:R275),ROUND(SUM(Q275:R275),0),""),"")</f>
        <v/>
      </c>
      <c r="T275" s="17">
        <f>+IFERROR(IF(COUNT(K275,S275),ROUND(SUM(S275,K275)/SUM('Shareholding Pattern'!$L$57,'Shareholding Pattern'!$T$57)*100,2),""),0)</f>
        <v>0</v>
      </c>
      <c r="U275" s="51"/>
      <c r="V275" s="318" t="str">
        <f>+IFERROR(IF(COUNT(U275),ROUND(SUM(U275)/SUM(K275)*100,2),""),0)</f>
        <v/>
      </c>
      <c r="W275" s="51"/>
      <c r="X275" s="318" t="str">
        <f>+IFERROR(IF(COUNT(W275),ROUND(SUM(W275)/SUM(K275)*100,2),""),0)</f>
        <v/>
      </c>
      <c r="Y275" s="51">
        <v>0</v>
      </c>
      <c r="Z275" s="316"/>
      <c r="AA275" s="11"/>
      <c r="AB275" s="11"/>
      <c r="AC275" s="11">
        <f>IF(SUM(H275:Y275)&gt;0,1,0)</f>
        <v>1</v>
      </c>
    </row>
    <row r="276" spans="5:29" ht="24.75" customHeight="1">
      <c r="E276" s="221">
        <v>262</v>
      </c>
      <c r="F276" s="499" t="s">
        <v>1337</v>
      </c>
      <c r="G276" s="500" t="s">
        <v>1602</v>
      </c>
      <c r="H276" s="51">
        <v>300</v>
      </c>
      <c r="I276" s="51"/>
      <c r="J276" s="51"/>
      <c r="K276" s="501">
        <f>+IFERROR(IF(COUNT(H276:J276),ROUND(SUM(H276:J276),0),""),"")</f>
        <v>300</v>
      </c>
      <c r="L276" s="55">
        <f>+IFERROR(IF(COUNT(K276),ROUND(K276/'Shareholding Pattern'!$L$57*100,2),""),0)</f>
        <v>0</v>
      </c>
      <c r="M276" s="233">
        <f>IF(H276="","",H276)</f>
        <v>300</v>
      </c>
      <c r="N276" s="233"/>
      <c r="O276" s="318">
        <f>+IFERROR(IF(COUNT(M276:N276),ROUND(SUM(M276,N276),2),""),"")</f>
        <v>300</v>
      </c>
      <c r="P276" s="55">
        <f>+IFERROR(IF(COUNT(O276),ROUND(O276/('Shareholding Pattern'!$P$58)*100,2),""),0)</f>
        <v>0</v>
      </c>
      <c r="Q276" s="51"/>
      <c r="R276" s="51"/>
      <c r="S276" s="501" t="str">
        <f>+IFERROR(IF(COUNT(Q276:R276),ROUND(SUM(Q276:R276),0),""),"")</f>
        <v/>
      </c>
      <c r="T276" s="17">
        <f>+IFERROR(IF(COUNT(K276,S276),ROUND(SUM(S276,K276)/SUM('Shareholding Pattern'!$L$57,'Shareholding Pattern'!$T$57)*100,2),""),0)</f>
        <v>0</v>
      </c>
      <c r="U276" s="51"/>
      <c r="V276" s="318" t="str">
        <f>+IFERROR(IF(COUNT(U276),ROUND(SUM(U276)/SUM(K276)*100,2),""),0)</f>
        <v/>
      </c>
      <c r="W276" s="51"/>
      <c r="X276" s="318" t="str">
        <f>+IFERROR(IF(COUNT(W276),ROUND(SUM(W276)/SUM(K276)*100,2),""),0)</f>
        <v/>
      </c>
      <c r="Y276" s="51">
        <v>0</v>
      </c>
      <c r="Z276" s="316"/>
      <c r="AA276" s="11"/>
      <c r="AB276" s="11"/>
      <c r="AC276" s="11">
        <f>IF(SUM(H276:Y276)&gt;0,1,0)</f>
        <v>1</v>
      </c>
    </row>
    <row r="277" spans="5:29" ht="24.75" customHeight="1">
      <c r="E277" s="221">
        <v>263</v>
      </c>
      <c r="F277" s="499" t="s">
        <v>1338</v>
      </c>
      <c r="G277" s="500" t="s">
        <v>1603</v>
      </c>
      <c r="H277" s="51">
        <v>500</v>
      </c>
      <c r="I277" s="51"/>
      <c r="J277" s="51"/>
      <c r="K277" s="501">
        <f>+IFERROR(IF(COUNT(H277:J277),ROUND(SUM(H277:J277),0),""),"")</f>
        <v>500</v>
      </c>
      <c r="L277" s="55">
        <f>+IFERROR(IF(COUNT(K277),ROUND(K277/'Shareholding Pattern'!$L$57*100,2),""),0)</f>
        <v>0</v>
      </c>
      <c r="M277" s="233">
        <f>IF(H277="","",H277)</f>
        <v>500</v>
      </c>
      <c r="N277" s="233"/>
      <c r="O277" s="318">
        <f>+IFERROR(IF(COUNT(M277:N277),ROUND(SUM(M277,N277),2),""),"")</f>
        <v>500</v>
      </c>
      <c r="P277" s="55">
        <f>+IFERROR(IF(COUNT(O277),ROUND(O277/('Shareholding Pattern'!$P$58)*100,2),""),0)</f>
        <v>0</v>
      </c>
      <c r="Q277" s="51"/>
      <c r="R277" s="51"/>
      <c r="S277" s="501" t="str">
        <f>+IFERROR(IF(COUNT(Q277:R277),ROUND(SUM(Q277:R277),0),""),"")</f>
        <v/>
      </c>
      <c r="T277" s="17">
        <f>+IFERROR(IF(COUNT(K277,S277),ROUND(SUM(S277,K277)/SUM('Shareholding Pattern'!$L$57,'Shareholding Pattern'!$T$57)*100,2),""),0)</f>
        <v>0</v>
      </c>
      <c r="U277" s="51"/>
      <c r="V277" s="318" t="str">
        <f>+IFERROR(IF(COUNT(U277),ROUND(SUM(U277)/SUM(K277)*100,2),""),0)</f>
        <v/>
      </c>
      <c r="W277" s="51"/>
      <c r="X277" s="318" t="str">
        <f>+IFERROR(IF(COUNT(W277),ROUND(SUM(W277)/SUM(K277)*100,2),""),0)</f>
        <v/>
      </c>
      <c r="Y277" s="51">
        <v>0</v>
      </c>
      <c r="Z277" s="316"/>
      <c r="AA277" s="11"/>
      <c r="AB277" s="11"/>
      <c r="AC277" s="11">
        <f>IF(SUM(H277:Y277)&gt;0,1,0)</f>
        <v>1</v>
      </c>
    </row>
    <row r="278" spans="5:29" ht="24.75" customHeight="1">
      <c r="E278" s="221">
        <v>264</v>
      </c>
      <c r="F278" s="499" t="s">
        <v>1339</v>
      </c>
      <c r="G278" s="500" t="s">
        <v>1604</v>
      </c>
      <c r="H278" s="51">
        <v>500</v>
      </c>
      <c r="I278" s="51"/>
      <c r="J278" s="51"/>
      <c r="K278" s="501">
        <f>+IFERROR(IF(COUNT(H278:J278),ROUND(SUM(H278:J278),0),""),"")</f>
        <v>500</v>
      </c>
      <c r="L278" s="55">
        <f>+IFERROR(IF(COUNT(K278),ROUND(K278/'Shareholding Pattern'!$L$57*100,2),""),0)</f>
        <v>0</v>
      </c>
      <c r="M278" s="233">
        <f>IF(H278="","",H278)</f>
        <v>500</v>
      </c>
      <c r="N278" s="233"/>
      <c r="O278" s="318">
        <f>+IFERROR(IF(COUNT(M278:N278),ROUND(SUM(M278,N278),2),""),"")</f>
        <v>500</v>
      </c>
      <c r="P278" s="55">
        <f>+IFERROR(IF(COUNT(O278),ROUND(O278/('Shareholding Pattern'!$P$58)*100,2),""),0)</f>
        <v>0</v>
      </c>
      <c r="Q278" s="51"/>
      <c r="R278" s="51"/>
      <c r="S278" s="501" t="str">
        <f>+IFERROR(IF(COUNT(Q278:R278),ROUND(SUM(Q278:R278),0),""),"")</f>
        <v/>
      </c>
      <c r="T278" s="17">
        <f>+IFERROR(IF(COUNT(K278,S278),ROUND(SUM(S278,K278)/SUM('Shareholding Pattern'!$L$57,'Shareholding Pattern'!$T$57)*100,2),""),0)</f>
        <v>0</v>
      </c>
      <c r="U278" s="51"/>
      <c r="V278" s="318" t="str">
        <f>+IFERROR(IF(COUNT(U278),ROUND(SUM(U278)/SUM(K278)*100,2),""),0)</f>
        <v/>
      </c>
      <c r="W278" s="51"/>
      <c r="X278" s="318" t="str">
        <f>+IFERROR(IF(COUNT(W278),ROUND(SUM(W278)/SUM(K278)*100,2),""),0)</f>
        <v/>
      </c>
      <c r="Y278" s="51">
        <v>0</v>
      </c>
      <c r="Z278" s="316"/>
      <c r="AA278" s="11"/>
      <c r="AB278" s="11"/>
      <c r="AC278" s="11">
        <f>IF(SUM(H278:Y278)&gt;0,1,0)</f>
        <v>1</v>
      </c>
    </row>
    <row r="279" spans="5:29" ht="24.75" customHeight="1">
      <c r="E279" s="221">
        <v>265</v>
      </c>
      <c r="F279" s="499" t="s">
        <v>1340</v>
      </c>
      <c r="G279" s="500" t="s">
        <v>1605</v>
      </c>
      <c r="H279" s="51">
        <v>300</v>
      </c>
      <c r="I279" s="51"/>
      <c r="J279" s="51"/>
      <c r="K279" s="501">
        <f>+IFERROR(IF(COUNT(H279:J279),ROUND(SUM(H279:J279),0),""),"")</f>
        <v>300</v>
      </c>
      <c r="L279" s="55">
        <f>+IFERROR(IF(COUNT(K279),ROUND(K279/'Shareholding Pattern'!$L$57*100,2),""),0)</f>
        <v>0</v>
      </c>
      <c r="M279" s="233">
        <f>IF(H279="","",H279)</f>
        <v>300</v>
      </c>
      <c r="N279" s="233"/>
      <c r="O279" s="318">
        <f>+IFERROR(IF(COUNT(M279:N279),ROUND(SUM(M279,N279),2),""),"")</f>
        <v>300</v>
      </c>
      <c r="P279" s="55">
        <f>+IFERROR(IF(COUNT(O279),ROUND(O279/('Shareholding Pattern'!$P$58)*100,2),""),0)</f>
        <v>0</v>
      </c>
      <c r="Q279" s="51"/>
      <c r="R279" s="51"/>
      <c r="S279" s="501" t="str">
        <f>+IFERROR(IF(COUNT(Q279:R279),ROUND(SUM(Q279:R279),0),""),"")</f>
        <v/>
      </c>
      <c r="T279" s="17">
        <f>+IFERROR(IF(COUNT(K279,S279),ROUND(SUM(S279,K279)/SUM('Shareholding Pattern'!$L$57,'Shareholding Pattern'!$T$57)*100,2),""),0)</f>
        <v>0</v>
      </c>
      <c r="U279" s="51"/>
      <c r="V279" s="318" t="str">
        <f>+IFERROR(IF(COUNT(U279),ROUND(SUM(U279)/SUM(K279)*100,2),""),0)</f>
        <v/>
      </c>
      <c r="W279" s="51"/>
      <c r="X279" s="318" t="str">
        <f>+IFERROR(IF(COUNT(W279),ROUND(SUM(W279)/SUM(K279)*100,2),""),0)</f>
        <v/>
      </c>
      <c r="Y279" s="51">
        <v>0</v>
      </c>
      <c r="Z279" s="316"/>
      <c r="AA279" s="11"/>
      <c r="AB279" s="11"/>
      <c r="AC279" s="11">
        <f>IF(SUM(H279:Y279)&gt;0,1,0)</f>
        <v>1</v>
      </c>
    </row>
    <row r="280" spans="5:29" ht="16.5" hidden="1" customHeight="1">
      <c r="E280" s="222"/>
      <c r="F280" s="226"/>
      <c r="G280" s="226"/>
      <c r="H280" s="226"/>
      <c r="I280" s="226"/>
      <c r="J280" s="226"/>
      <c r="K280" s="226"/>
      <c r="L280" s="226"/>
      <c r="M280" s="226"/>
      <c r="N280" s="226"/>
      <c r="O280" s="226"/>
      <c r="P280" s="226"/>
      <c r="Q280" s="226"/>
      <c r="R280" s="226"/>
      <c r="S280" s="226"/>
      <c r="T280" s="226"/>
      <c r="U280" s="226"/>
      <c r="V280" s="226"/>
      <c r="W280" s="226"/>
      <c r="X280" s="226"/>
      <c r="Y280" s="227"/>
    </row>
    <row r="281" spans="5:29" ht="20.100000000000001" customHeight="1">
      <c r="E281" s="148"/>
      <c r="F281" s="71" t="s">
        <v>1002</v>
      </c>
      <c r="G281" s="71" t="s">
        <v>19</v>
      </c>
      <c r="H281" s="57">
        <f>+IFERROR(IF(COUNT(H14:H280),ROUND(SUM(H14:H280),0),""),"")</f>
        <v>11549400</v>
      </c>
      <c r="I281" s="57" t="str">
        <f>+IFERROR(IF(COUNT(I14:I280),ROUND(SUM(I14:I280),0),""),"")</f>
        <v/>
      </c>
      <c r="J281" s="57" t="str">
        <f>+IFERROR(IF(COUNT(J14:J280),ROUND(SUM(J14:J280),0),""),"")</f>
        <v/>
      </c>
      <c r="K281" s="57">
        <f>+IFERROR(IF(COUNT(K14:K280),ROUND(SUM(K14:K280),0),""),"")</f>
        <v>11549400</v>
      </c>
      <c r="L281" s="17">
        <f>+IFERROR(IF(COUNT(K281),ROUND(K281/'Shareholding Pattern'!$L$57*100,2),""),0)</f>
        <v>100</v>
      </c>
      <c r="M281" s="38">
        <f>+IFERROR(IF(COUNT(M14:M280),ROUND(SUM(M14:M280),0),""),"")</f>
        <v>11549400</v>
      </c>
      <c r="N281" s="38" t="str">
        <f>+IFERROR(IF(COUNT(N14:N280),ROUND(SUM(N14:N280),0),""),"")</f>
        <v/>
      </c>
      <c r="O281" s="38">
        <f>+IFERROR(IF(COUNT(O14:O280),ROUND(SUM(O14:O280),0),""),"")</f>
        <v>11549400</v>
      </c>
      <c r="P281" s="17">
        <f>+IFERROR(IF(COUNT(O281),ROUND(O281/('Shareholding Pattern'!$P$58)*100,2),""),0)</f>
        <v>100</v>
      </c>
      <c r="Q281" s="57" t="str">
        <f>+IFERROR(IF(COUNT(Q14:Q280),ROUND(SUM(Q14:Q280),0),""),"")</f>
        <v/>
      </c>
      <c r="R281" s="57" t="str">
        <f>+IFERROR(IF(COUNT(R14:R280),ROUND(SUM(R14:R280),0),""),"")</f>
        <v/>
      </c>
      <c r="S281" s="57" t="str">
        <f>+IFERROR(IF(COUNT(S14:S280),ROUND(SUM(S14:S280),0),""),"")</f>
        <v/>
      </c>
      <c r="T281" s="17">
        <f>+IFERROR(IF(COUNT(K281,S281),ROUND(SUM(S281,K281)/SUM('Shareholding Pattern'!$L$57,'Shareholding Pattern'!$T$57)*100,2),""),0)</f>
        <v>100</v>
      </c>
      <c r="U281" s="57" t="str">
        <f>+IFERROR(IF(COUNT(U14:U280),ROUND(SUM(U14:U280),0),""),"")</f>
        <v/>
      </c>
      <c r="V281" s="17" t="str">
        <f>+IFERROR(IF(COUNT(U281),ROUND(SUM(U281)/SUM(K281)*100,2),""),0)</f>
        <v/>
      </c>
      <c r="W281" s="57" t="str">
        <f>+IFERROR(IF(COUNT(W14:W280),ROUND(SUM(W14:W280),0),""),"")</f>
        <v/>
      </c>
      <c r="X281" s="17" t="str">
        <f>+IFERROR(IF(COUNT(W281),ROUND(SUM(W281)/SUM(K281)*100,2),""),0)</f>
        <v/>
      </c>
      <c r="Y281" s="57">
        <f>+IFERROR(IF(COUNT(Y14:Y280),ROUND(SUM(Y14:Y280),0),""),"")</f>
        <v>0</v>
      </c>
    </row>
  </sheetData>
  <sheetProtection password="F884" sheet="1" objects="1" scenarios="1"/>
  <mergeCells count="19">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6">
    <dataValidation type="whole" operator="lessThanOrEqual" allowBlank="1" showInputMessage="1" showErrorMessage="1" sqref="W13 W15:W279">
      <formula1>H13</formula1>
    </dataValidation>
    <dataValidation type="whole" operator="lessThanOrEqual" allowBlank="1" showInputMessage="1" showErrorMessage="1" sqref="U13 U15:U279">
      <formula1>H13</formula1>
    </dataValidation>
    <dataValidation type="whole" operator="lessThanOrEqual" allowBlank="1" showInputMessage="1" showErrorMessage="1" sqref="Y13 Y15:Y279">
      <formula1>K13</formula1>
    </dataValidation>
    <dataValidation type="whole" operator="greaterThanOrEqual" allowBlank="1" showInputMessage="1" showErrorMessage="1" sqref="Q13:R13 H13:J13 N13 Q15:R279 H15:J279 N15:N279">
      <formula1>0</formula1>
    </dataValidation>
    <dataValidation type="textLength" operator="equal" allowBlank="1" showInputMessage="1" showErrorMessage="1" prompt="[A-Z][A-Z][A-Z][A-Z][A-Z][0-9][0-9][0-9][0-9][A-Z]&#10;&#10;In absence of PAN write : ZZZZZ9999Z" sqref="G13 G15:G279">
      <formula1>10</formula1>
    </dataValidation>
    <dataValidation operator="greaterThanOrEqual" allowBlank="1" showInputMessage="1" showErrorMessage="1" sqref="M13 M15:M279"/>
  </dataValidations>
  <hyperlinks>
    <hyperlink ref="G281" location="'Shareholding Pattern'!F14" display="Total"/>
    <hyperlink ref="F281"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A1:XFC16"/>
  <sheetViews>
    <sheetView showGridLines="0" topLeftCell="F7"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1.85546875" hidden="1"/>
    <col min="16384" max="16384" width="3.85546875" hidden="1"/>
  </cols>
  <sheetData>
    <row r="1" spans="5:30" hidden="1">
      <c r="I1">
        <v>0</v>
      </c>
      <c r="AD1">
        <f>SUM(AC1:AC65531)</f>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33" t="s">
        <v>143</v>
      </c>
      <c r="T9" s="436" t="s">
        <v>107</v>
      </c>
      <c r="U9" s="436" t="s">
        <v>12</v>
      </c>
      <c r="V9" s="436"/>
      <c r="W9" s="436" t="s">
        <v>13</v>
      </c>
      <c r="X9" s="436"/>
      <c r="Y9" s="436" t="s">
        <v>14</v>
      </c>
      <c r="Z9" s="421" t="s">
        <v>1053</v>
      </c>
    </row>
    <row r="10" spans="5:30"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Y10" s="436"/>
      <c r="Z10" s="436"/>
    </row>
    <row r="11" spans="5:30" ht="78.75" customHeight="1">
      <c r="E11" s="449"/>
      <c r="F11" s="436"/>
      <c r="G11" s="436"/>
      <c r="H11" s="436"/>
      <c r="I11" s="436"/>
      <c r="J11" s="436"/>
      <c r="K11" s="436"/>
      <c r="L11" s="436"/>
      <c r="M11" s="35" t="s">
        <v>17</v>
      </c>
      <c r="N11" s="35" t="s">
        <v>18</v>
      </c>
      <c r="O11" s="35" t="s">
        <v>19</v>
      </c>
      <c r="P11" s="436"/>
      <c r="Q11" s="436"/>
      <c r="R11" s="449"/>
      <c r="S11" s="449"/>
      <c r="T11" s="436"/>
      <c r="U11" s="35" t="s">
        <v>20</v>
      </c>
      <c r="V11" s="45" t="s">
        <v>21</v>
      </c>
      <c r="W11" s="35" t="s">
        <v>20</v>
      </c>
      <c r="X11" s="35" t="s">
        <v>21</v>
      </c>
      <c r="Y11" s="436"/>
      <c r="Z11" s="436"/>
    </row>
    <row r="12" spans="5:30" s="336" customFormat="1" ht="19.5" customHeight="1">
      <c r="E12" s="9" t="s">
        <v>80</v>
      </c>
      <c r="F12" s="486" t="s">
        <v>29</v>
      </c>
      <c r="G12" s="487"/>
      <c r="H12" s="337"/>
      <c r="I12" s="337"/>
      <c r="J12" s="337"/>
      <c r="K12" s="337"/>
      <c r="L12" s="337"/>
      <c r="M12" s="337"/>
      <c r="N12" s="337"/>
      <c r="O12" s="337"/>
      <c r="P12" s="337"/>
      <c r="Q12" s="337"/>
      <c r="R12" s="337"/>
      <c r="S12" s="337"/>
      <c r="T12" s="337"/>
      <c r="U12" s="337"/>
      <c r="V12" s="337"/>
      <c r="W12" s="337"/>
      <c r="X12" s="337"/>
      <c r="Y12" s="337"/>
      <c r="Z12" s="338"/>
    </row>
    <row r="13" spans="5:30" s="344" customFormat="1" ht="18" hidden="1" customHeight="1">
      <c r="E13" s="345"/>
      <c r="F13" s="340"/>
      <c r="G13" s="341"/>
      <c r="H13" s="342"/>
      <c r="I13" s="343"/>
      <c r="J13" s="343"/>
      <c r="K13" s="346" t="str">
        <f>+IFERROR(IF(COUNT(H13:J13),ROUND(SUM(H13:J13),0),""),"")</f>
        <v/>
      </c>
      <c r="L13" s="347" t="str">
        <f>+IFERROR(IF(COUNT(K13),ROUND(K13/'Shareholding Pattern'!$L$57*100,2),""),0)</f>
        <v/>
      </c>
      <c r="M13" s="348" t="str">
        <f>IF(H13="","",H13)</f>
        <v/>
      </c>
      <c r="N13" s="349"/>
      <c r="O13" s="350" t="str">
        <f>+IFERROR(IF(COUNT(M13:N13),ROUND(SUM(M13,N13),2),""),"")</f>
        <v/>
      </c>
      <c r="P13" s="347" t="str">
        <f>+IFERROR(IF(COUNT(O13),ROUND(O13/('Shareholding Pattern'!$P$58)*100,2),""),0)</f>
        <v/>
      </c>
      <c r="Q13" s="343"/>
      <c r="R13" s="343"/>
      <c r="S13" s="351" t="str">
        <f>+IFERROR(IF(COUNT(Q13:R13),ROUND(SUM(Q13:R13),0),""),"")</f>
        <v/>
      </c>
      <c r="T13" s="347" t="str">
        <f>+IFERROR(IF(COUNT(K13,S13),ROUND(SUM(S13,K13)/SUM('Shareholding Pattern'!$L$57,'Shareholding Pattern'!$T$57)*100,2),""),0)</f>
        <v/>
      </c>
      <c r="U13" s="343"/>
      <c r="V13" s="347" t="str">
        <f>+IFERROR(IF(COUNT(U13),ROUND(SUM(U13)/SUM(K13)*100,2),""),0)</f>
        <v/>
      </c>
      <c r="W13" s="343"/>
      <c r="X13" s="347" t="str">
        <f>+IFERROR(IF(COUNT(W13),ROUND(SUM(W13)/SUM(K13)*100,2),""),0)</f>
        <v/>
      </c>
      <c r="Y13" s="342"/>
      <c r="Z13" s="352"/>
      <c r="AC13" s="344">
        <f>IF(SUM(H13:Y13)&gt;0,1,0)</f>
        <v>0</v>
      </c>
      <c r="AD13" s="344" t="str">
        <f>IF(COUNT(H15:$Y$14995)=0,"",SUM(AC1:AC65533))</f>
        <v/>
      </c>
    </row>
    <row r="14" spans="5:30" s="336" customFormat="1" ht="25.5" customHeight="1">
      <c r="E14" s="333"/>
      <c r="F14" s="334"/>
      <c r="G14" s="334"/>
      <c r="H14" s="334"/>
      <c r="I14" s="334"/>
      <c r="J14" s="334"/>
      <c r="K14" s="334"/>
      <c r="L14" s="334"/>
      <c r="M14" s="334"/>
      <c r="N14" s="334"/>
      <c r="O14" s="334"/>
      <c r="P14" s="334"/>
      <c r="Q14" s="334"/>
      <c r="R14" s="334"/>
      <c r="S14" s="334"/>
      <c r="T14" s="334"/>
      <c r="U14" s="334"/>
      <c r="V14" s="334"/>
      <c r="W14" s="334"/>
      <c r="X14" s="334"/>
      <c r="Y14" s="334"/>
      <c r="Z14" s="335"/>
    </row>
    <row r="15" spans="5:30"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30"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Pattern'!$L$57*100,2),""),0)</f>
        <v/>
      </c>
      <c r="M16" s="38" t="str">
        <f>+IFERROR(IF(COUNT(M14:M15),ROUND(SUM(M14:M15),0),""),"")</f>
        <v/>
      </c>
      <c r="N16" s="38" t="str">
        <f>+IFERROR(IF(COUNT(N14:N15),ROUND(SUM(N14:N15),0),""),"")</f>
        <v/>
      </c>
      <c r="O16" s="55" t="str">
        <f>+IFERROR(IF(COUNT(M16:N16),ROUND(SUM(M16,N16),2),""),"")</f>
        <v/>
      </c>
      <c r="P16" s="17" t="str">
        <f>+IFERROR(IF(COUNT(O16),ROUND(O16/('Shareholding Pattern'!$P$58)*100,2),""),0)</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20">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4.28515625" customWidth="1"/>
    <col min="28" max="28" width="4.140625" customWidth="1"/>
    <col min="29" max="16383" width="1.85546875" hidden="1"/>
    <col min="16384" max="16384" width="5.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c r="AR7" t="s">
        <v>927</v>
      </c>
    </row>
    <row r="8" spans="5:44">
      <c r="AR8" t="s">
        <v>928</v>
      </c>
    </row>
    <row r="9" spans="5:44" ht="29.25" customHeight="1">
      <c r="E9" s="447" t="s">
        <v>138</v>
      </c>
      <c r="F9" s="436" t="s">
        <v>137</v>
      </c>
      <c r="G9" s="436" t="s">
        <v>1</v>
      </c>
      <c r="H9" s="436" t="s">
        <v>3</v>
      </c>
      <c r="I9" s="436" t="s">
        <v>4</v>
      </c>
      <c r="J9" s="436" t="s">
        <v>5</v>
      </c>
      <c r="K9" s="436" t="s">
        <v>6</v>
      </c>
      <c r="L9" s="436" t="s">
        <v>7</v>
      </c>
      <c r="M9" s="436" t="s">
        <v>8</v>
      </c>
      <c r="N9" s="436"/>
      <c r="O9" s="436"/>
      <c r="P9" s="436"/>
      <c r="Q9" s="436" t="s">
        <v>9</v>
      </c>
      <c r="R9" s="447" t="s">
        <v>1064</v>
      </c>
      <c r="S9" s="447" t="s">
        <v>135</v>
      </c>
      <c r="T9" s="436" t="s">
        <v>107</v>
      </c>
      <c r="U9" s="436" t="s">
        <v>12</v>
      </c>
      <c r="V9" s="436"/>
      <c r="W9" s="436" t="s">
        <v>13</v>
      </c>
      <c r="X9" s="436"/>
      <c r="Y9" s="436" t="s">
        <v>14</v>
      </c>
      <c r="Z9" s="421" t="s">
        <v>1053</v>
      </c>
      <c r="AR9" t="s">
        <v>929</v>
      </c>
    </row>
    <row r="10" spans="5:44" ht="31.5" customHeight="1">
      <c r="E10" s="448"/>
      <c r="F10" s="436"/>
      <c r="G10" s="436"/>
      <c r="H10" s="436"/>
      <c r="I10" s="436"/>
      <c r="J10" s="436"/>
      <c r="K10" s="436"/>
      <c r="L10" s="436"/>
      <c r="M10" s="436" t="s">
        <v>15</v>
      </c>
      <c r="N10" s="436"/>
      <c r="O10" s="436"/>
      <c r="P10" s="436" t="s">
        <v>16</v>
      </c>
      <c r="Q10" s="436"/>
      <c r="R10" s="448"/>
      <c r="S10" s="448"/>
      <c r="T10" s="436"/>
      <c r="U10" s="436"/>
      <c r="V10" s="436"/>
      <c r="W10" s="436"/>
      <c r="X10" s="436"/>
      <c r="Y10" s="436"/>
      <c r="Z10" s="436"/>
      <c r="AR10" t="s">
        <v>930</v>
      </c>
    </row>
    <row r="11" spans="5:44" ht="78.75" customHeight="1">
      <c r="E11" s="449"/>
      <c r="F11" s="436"/>
      <c r="G11" s="436"/>
      <c r="H11" s="436"/>
      <c r="I11" s="436"/>
      <c r="J11" s="436"/>
      <c r="K11" s="436"/>
      <c r="L11" s="436"/>
      <c r="M11" s="44" t="s">
        <v>17</v>
      </c>
      <c r="N11" s="44" t="s">
        <v>18</v>
      </c>
      <c r="O11" s="44" t="s">
        <v>19</v>
      </c>
      <c r="P11" s="436"/>
      <c r="Q11" s="436"/>
      <c r="R11" s="449"/>
      <c r="S11" s="449"/>
      <c r="T11" s="436"/>
      <c r="U11" s="44" t="s">
        <v>20</v>
      </c>
      <c r="V11" s="44" t="s">
        <v>21</v>
      </c>
      <c r="W11" s="44" t="s">
        <v>20</v>
      </c>
      <c r="X11" s="44" t="s">
        <v>21</v>
      </c>
      <c r="Y11" s="436"/>
      <c r="Z11" s="436"/>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75" hidden="1" customHeight="1">
      <c r="E13" s="221"/>
      <c r="F13" s="10"/>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5"/>
      <c r="AC13" s="11">
        <f>IF(SUM(H13:Y13)&gt;0,1,0)</f>
        <v>0</v>
      </c>
      <c r="AD13" s="11" t="str">
        <f>IF(COUNT(H15:$Y$14999)=0,"",SUM(AC1:AC65533))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 ref="K9:K11"/>
    <mergeCell ref="L9:L11"/>
    <mergeCell ref="M9:P9"/>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cp:lastPrinted>2016-09-08T06:44:45Z</cp:lastPrinted>
  <dcterms:created xsi:type="dcterms:W3CDTF">2015-12-16T12:56:50Z</dcterms:created>
  <dcterms:modified xsi:type="dcterms:W3CDTF">2017-01-19T10:28:34Z</dcterms:modified>
</cp:coreProperties>
</file>